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A\2026-2027 COA\Final COA\"/>
    </mc:Choice>
  </mc:AlternateContent>
  <xr:revisionPtr revIDLastSave="0" documentId="13_ncr:1_{DE936CAC-4EBE-4718-B6E8-F35C2A57CF5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ealth Profession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6" i="1" l="1"/>
  <c r="L55" i="1"/>
  <c r="L54" i="1"/>
  <c r="P62" i="1"/>
  <c r="P61" i="1"/>
  <c r="O61" i="1"/>
  <c r="N62" i="1"/>
  <c r="N61" i="1"/>
  <c r="M61" i="1"/>
  <c r="L61" i="1"/>
  <c r="L62" i="1"/>
  <c r="K61" i="1"/>
  <c r="K62" i="1"/>
  <c r="J61" i="1"/>
  <c r="J62" i="1"/>
  <c r="I61" i="1"/>
  <c r="H61" i="1"/>
  <c r="H62" i="1"/>
  <c r="G61" i="1"/>
  <c r="F61" i="1"/>
  <c r="E61" i="1"/>
  <c r="G56" i="1"/>
  <c r="G54" i="1"/>
  <c r="J53" i="1"/>
  <c r="O53" i="1"/>
  <c r="M51" i="1"/>
  <c r="I52" i="1"/>
  <c r="I51" i="1" s="1"/>
  <c r="O51" i="1"/>
  <c r="K51" i="1"/>
  <c r="O22" i="1"/>
  <c r="O19" i="1"/>
  <c r="O16" i="1"/>
  <c r="E51" i="1" l="1"/>
  <c r="F51" i="1"/>
  <c r="O30" i="1"/>
  <c r="O27" i="1"/>
  <c r="M50" i="1"/>
  <c r="P50" i="1"/>
  <c r="O49" i="1"/>
  <c r="O46" i="1"/>
  <c r="M48" i="1"/>
  <c r="M47" i="1"/>
  <c r="E50" i="1"/>
  <c r="E48" i="1"/>
  <c r="E47" i="1"/>
  <c r="O75" i="1"/>
  <c r="O84" i="1"/>
  <c r="O81" i="1"/>
  <c r="O78" i="1"/>
  <c r="O43" i="1"/>
  <c r="O40" i="1"/>
  <c r="O37" i="1"/>
  <c r="O57" i="1"/>
  <c r="O71" i="1"/>
  <c r="E70" i="1"/>
  <c r="O67" i="1"/>
  <c r="O63" i="1"/>
  <c r="E23" i="1"/>
  <c r="F23" i="1"/>
  <c r="I23" i="1"/>
  <c r="M23" i="1"/>
  <c r="E24" i="1"/>
  <c r="F24" i="1"/>
  <c r="I24" i="1"/>
  <c r="M24" i="1"/>
  <c r="G25" i="1"/>
  <c r="G26" i="1" s="1"/>
  <c r="H25" i="1"/>
  <c r="H26" i="1" s="1"/>
  <c r="J25" i="1"/>
  <c r="J26" i="1" s="1"/>
  <c r="K25" i="1"/>
  <c r="K26" i="1" s="1"/>
  <c r="E26" i="1"/>
  <c r="E25" i="1" s="1"/>
  <c r="F26" i="1"/>
  <c r="F25" i="1" s="1"/>
  <c r="I26" i="1"/>
  <c r="I25" i="1" s="1"/>
  <c r="M26" i="1"/>
  <c r="M25" i="1" s="1"/>
  <c r="G27" i="1"/>
  <c r="G28" i="1" s="1"/>
  <c r="H27" i="1"/>
  <c r="H28" i="1" s="1"/>
  <c r="J27" i="1"/>
  <c r="J28" i="1" s="1"/>
  <c r="K27" i="1"/>
  <c r="K28" i="1" s="1"/>
  <c r="E28" i="1"/>
  <c r="F28" i="1"/>
  <c r="I28" i="1"/>
  <c r="M28" i="1"/>
  <c r="E29" i="1"/>
  <c r="F29" i="1"/>
  <c r="I29" i="1"/>
  <c r="M29" i="1"/>
  <c r="G30" i="1"/>
  <c r="G31" i="1" s="1"/>
  <c r="H30" i="1"/>
  <c r="H32" i="1" s="1"/>
  <c r="J30" i="1"/>
  <c r="J32" i="1" s="1"/>
  <c r="K30" i="1"/>
  <c r="K32" i="1" s="1"/>
  <c r="E31" i="1"/>
  <c r="F31" i="1"/>
  <c r="I31" i="1"/>
  <c r="M31" i="1"/>
  <c r="E32" i="1"/>
  <c r="F32" i="1"/>
  <c r="I32" i="1"/>
  <c r="M32" i="1"/>
  <c r="G33" i="1"/>
  <c r="G34" i="1" s="1"/>
  <c r="H33" i="1"/>
  <c r="H35" i="1" s="1"/>
  <c r="J33" i="1"/>
  <c r="J36" i="1" s="1"/>
  <c r="K33" i="1"/>
  <c r="K34" i="1" s="1"/>
  <c r="E34" i="1"/>
  <c r="F34" i="1"/>
  <c r="I34" i="1"/>
  <c r="M34" i="1"/>
  <c r="E35" i="1"/>
  <c r="F35" i="1"/>
  <c r="I35" i="1"/>
  <c r="M35" i="1"/>
  <c r="E36" i="1"/>
  <c r="F36" i="1"/>
  <c r="I36" i="1"/>
  <c r="M36" i="1"/>
  <c r="G37" i="1"/>
  <c r="G39" i="1" s="1"/>
  <c r="H37" i="1"/>
  <c r="H38" i="1" s="1"/>
  <c r="J37" i="1"/>
  <c r="J39" i="1" s="1"/>
  <c r="K37" i="1"/>
  <c r="K39" i="1" s="1"/>
  <c r="E38" i="1"/>
  <c r="F38" i="1"/>
  <c r="I38" i="1"/>
  <c r="M38" i="1"/>
  <c r="E39" i="1"/>
  <c r="F39" i="1"/>
  <c r="I39" i="1"/>
  <c r="M39" i="1"/>
  <c r="G40" i="1"/>
  <c r="G41" i="1" s="1"/>
  <c r="H40" i="1"/>
  <c r="H41" i="1" s="1"/>
  <c r="J40" i="1"/>
  <c r="J41" i="1" s="1"/>
  <c r="K40" i="1"/>
  <c r="K42" i="1" s="1"/>
  <c r="E41" i="1"/>
  <c r="F41" i="1"/>
  <c r="I41" i="1"/>
  <c r="M41" i="1"/>
  <c r="E42" i="1"/>
  <c r="F42" i="1"/>
  <c r="I42" i="1"/>
  <c r="M42" i="1"/>
  <c r="G43" i="1"/>
  <c r="G44" i="1" s="1"/>
  <c r="H43" i="1"/>
  <c r="J43" i="1"/>
  <c r="J45" i="1" s="1"/>
  <c r="K43" i="1"/>
  <c r="K44" i="1" s="1"/>
  <c r="E44" i="1"/>
  <c r="F44" i="1"/>
  <c r="I44" i="1"/>
  <c r="M44" i="1"/>
  <c r="E45" i="1"/>
  <c r="F45" i="1"/>
  <c r="I45" i="1"/>
  <c r="M45" i="1"/>
  <c r="J93" i="1"/>
  <c r="J92" i="1"/>
  <c r="K46" i="1"/>
  <c r="K48" i="1" s="1"/>
  <c r="J46" i="1"/>
  <c r="J47" i="1" s="1"/>
  <c r="G46" i="1"/>
  <c r="G48" i="1"/>
  <c r="G47" i="1"/>
  <c r="F48" i="1"/>
  <c r="F47" i="1"/>
  <c r="I46" i="1"/>
  <c r="E40" i="1" l="1"/>
  <c r="I27" i="1"/>
  <c r="I43" i="1"/>
  <c r="I40" i="1"/>
  <c r="F33" i="1"/>
  <c r="E43" i="1"/>
  <c r="G36" i="1"/>
  <c r="G38" i="1"/>
  <c r="J29" i="1"/>
  <c r="G29" i="1"/>
  <c r="G32" i="1"/>
  <c r="L32" i="1" s="1"/>
  <c r="G42" i="1"/>
  <c r="G45" i="1"/>
  <c r="M37" i="1"/>
  <c r="G35" i="1"/>
  <c r="M30" i="1"/>
  <c r="I37" i="1"/>
  <c r="I30" i="1"/>
  <c r="M43" i="1"/>
  <c r="J44" i="1"/>
  <c r="E37" i="1"/>
  <c r="I33" i="1"/>
  <c r="P51" i="1"/>
  <c r="N51" i="1"/>
  <c r="F30" i="1"/>
  <c r="F27" i="1"/>
  <c r="F37" i="1"/>
  <c r="F40" i="1"/>
  <c r="F43" i="1"/>
  <c r="L43" i="1" s="1"/>
  <c r="P43" i="1" s="1"/>
  <c r="K35" i="1"/>
  <c r="M27" i="1"/>
  <c r="E33" i="1"/>
  <c r="K29" i="1"/>
  <c r="K36" i="1"/>
  <c r="M40" i="1"/>
  <c r="E30" i="1"/>
  <c r="H29" i="1"/>
  <c r="H42" i="1"/>
  <c r="E27" i="1"/>
  <c r="M33" i="1"/>
  <c r="J31" i="1"/>
  <c r="E46" i="1"/>
  <c r="L25" i="1"/>
  <c r="P25" i="1" s="1"/>
  <c r="K41" i="1"/>
  <c r="L41" i="1" s="1"/>
  <c r="L28" i="1"/>
  <c r="K38" i="1"/>
  <c r="L26" i="1"/>
  <c r="J42" i="1"/>
  <c r="J35" i="1"/>
  <c r="J34" i="1"/>
  <c r="J38" i="1"/>
  <c r="H36" i="1"/>
  <c r="H34" i="1"/>
  <c r="H39" i="1"/>
  <c r="L39" i="1" s="1"/>
  <c r="H31" i="1"/>
  <c r="K31" i="1"/>
  <c r="H44" i="1"/>
  <c r="K45" i="1"/>
  <c r="H45" i="1"/>
  <c r="F46" i="1"/>
  <c r="K47" i="1"/>
  <c r="M46" i="1"/>
  <c r="J48" i="1"/>
  <c r="L34" i="1" l="1"/>
  <c r="N34" i="1" s="1"/>
  <c r="L40" i="1"/>
  <c r="P40" i="1" s="1"/>
  <c r="L33" i="1"/>
  <c r="P33" i="1" s="1"/>
  <c r="L27" i="1"/>
  <c r="N27" i="1" s="1"/>
  <c r="L29" i="1"/>
  <c r="P29" i="1" s="1"/>
  <c r="L30" i="1"/>
  <c r="P30" i="1" s="1"/>
  <c r="L37" i="1"/>
  <c r="P37" i="1" s="1"/>
  <c r="L42" i="1"/>
  <c r="N42" i="1" s="1"/>
  <c r="L44" i="1"/>
  <c r="N44" i="1" s="1"/>
  <c r="L35" i="1"/>
  <c r="N35" i="1" s="1"/>
  <c r="L38" i="1"/>
  <c r="N38" i="1" s="1"/>
  <c r="L36" i="1"/>
  <c r="N36" i="1" s="1"/>
  <c r="P27" i="1"/>
  <c r="N26" i="1"/>
  <c r="N25" i="1" s="1"/>
  <c r="P26" i="1"/>
  <c r="N29" i="1"/>
  <c r="N39" i="1"/>
  <c r="P39" i="1"/>
  <c r="N28" i="1"/>
  <c r="P28" i="1"/>
  <c r="N41" i="1"/>
  <c r="P41" i="1"/>
  <c r="P44" i="1"/>
  <c r="N32" i="1"/>
  <c r="P32" i="1"/>
  <c r="L45" i="1"/>
  <c r="L31" i="1"/>
  <c r="M49" i="1"/>
  <c r="M93" i="1"/>
  <c r="M91" i="1"/>
  <c r="M90" i="1"/>
  <c r="E93" i="1"/>
  <c r="E92" i="1" s="1"/>
  <c r="E91" i="1"/>
  <c r="E90" i="1"/>
  <c r="M88" i="1"/>
  <c r="E88" i="1"/>
  <c r="M86" i="1"/>
  <c r="M85" i="1"/>
  <c r="M83" i="1"/>
  <c r="M82" i="1"/>
  <c r="M80" i="1"/>
  <c r="M79" i="1"/>
  <c r="E86" i="1"/>
  <c r="E85" i="1"/>
  <c r="E83" i="1"/>
  <c r="E82" i="1"/>
  <c r="E80" i="1"/>
  <c r="E79" i="1"/>
  <c r="M77" i="1"/>
  <c r="M76" i="1"/>
  <c r="E77" i="1"/>
  <c r="E76" i="1"/>
  <c r="M74" i="1"/>
  <c r="M73" i="1"/>
  <c r="M72" i="1"/>
  <c r="M70" i="1"/>
  <c r="M69" i="1"/>
  <c r="M68" i="1"/>
  <c r="E74" i="1"/>
  <c r="E73" i="1"/>
  <c r="E72" i="1"/>
  <c r="E69" i="1"/>
  <c r="E68" i="1"/>
  <c r="M66" i="1"/>
  <c r="M65" i="1"/>
  <c r="M64" i="1"/>
  <c r="E66" i="1"/>
  <c r="E65" i="1"/>
  <c r="E64" i="1"/>
  <c r="M60" i="1"/>
  <c r="M59" i="1"/>
  <c r="M58" i="1"/>
  <c r="M56" i="1"/>
  <c r="M55" i="1"/>
  <c r="M54" i="1"/>
  <c r="E60" i="1"/>
  <c r="E59" i="1"/>
  <c r="E58" i="1"/>
  <c r="E56" i="1"/>
  <c r="E55" i="1"/>
  <c r="E54" i="1"/>
  <c r="M21" i="1"/>
  <c r="M20" i="1"/>
  <c r="E21" i="1"/>
  <c r="E20" i="1"/>
  <c r="M18" i="1"/>
  <c r="M17" i="1"/>
  <c r="E18" i="1"/>
  <c r="E17" i="1"/>
  <c r="P38" i="1" l="1"/>
  <c r="P34" i="1"/>
  <c r="M53" i="1"/>
  <c r="E53" i="1"/>
  <c r="N37" i="1"/>
  <c r="P42" i="1"/>
  <c r="N40" i="1"/>
  <c r="E84" i="1"/>
  <c r="P35" i="1"/>
  <c r="P36" i="1"/>
  <c r="N33" i="1"/>
  <c r="N45" i="1"/>
  <c r="N43" i="1" s="1"/>
  <c r="P45" i="1"/>
  <c r="N31" i="1"/>
  <c r="N30" i="1" s="1"/>
  <c r="P31" i="1"/>
  <c r="E67" i="1"/>
  <c r="E63" i="1"/>
  <c r="E89" i="1"/>
  <c r="E81" i="1"/>
  <c r="E78" i="1"/>
  <c r="E87" i="1"/>
  <c r="I70" i="1" l="1"/>
  <c r="F70" i="1"/>
  <c r="I69" i="1"/>
  <c r="F69" i="1"/>
  <c r="I68" i="1"/>
  <c r="F68" i="1"/>
  <c r="M67" i="1"/>
  <c r="K67" i="1"/>
  <c r="K70" i="1" s="1"/>
  <c r="J67" i="1"/>
  <c r="J70" i="1" s="1"/>
  <c r="H67" i="1"/>
  <c r="H69" i="1" s="1"/>
  <c r="G67" i="1"/>
  <c r="G69" i="1" s="1"/>
  <c r="E19" i="1"/>
  <c r="E16" i="1"/>
  <c r="K68" i="1" l="1"/>
  <c r="H70" i="1"/>
  <c r="G68" i="1"/>
  <c r="H68" i="1"/>
  <c r="I67" i="1"/>
  <c r="J68" i="1"/>
  <c r="J69" i="1"/>
  <c r="K69" i="1"/>
  <c r="F67" i="1"/>
  <c r="G70" i="1"/>
  <c r="M92" i="1"/>
  <c r="I93" i="1"/>
  <c r="I92" i="1" s="1"/>
  <c r="F93" i="1"/>
  <c r="F92" i="1" s="1"/>
  <c r="K89" i="1"/>
  <c r="J89" i="1"/>
  <c r="H89" i="1"/>
  <c r="G89" i="1"/>
  <c r="I88" i="1"/>
  <c r="F88" i="1"/>
  <c r="I86" i="1"/>
  <c r="I85" i="1"/>
  <c r="I83" i="1"/>
  <c r="I82" i="1"/>
  <c r="I80" i="1"/>
  <c r="I79" i="1"/>
  <c r="I74" i="1"/>
  <c r="I66" i="1"/>
  <c r="I60" i="1"/>
  <c r="I56" i="1"/>
  <c r="I91" i="1"/>
  <c r="I77" i="1"/>
  <c r="I73" i="1"/>
  <c r="I65" i="1"/>
  <c r="I59" i="1"/>
  <c r="I55" i="1"/>
  <c r="I21" i="1"/>
  <c r="I18" i="1"/>
  <c r="I15" i="1"/>
  <c r="I90" i="1"/>
  <c r="I76" i="1"/>
  <c r="I72" i="1"/>
  <c r="I64" i="1"/>
  <c r="I58" i="1"/>
  <c r="I54" i="1"/>
  <c r="I50" i="1"/>
  <c r="I49" i="1" s="1"/>
  <c r="I20" i="1"/>
  <c r="I17" i="1"/>
  <c r="I14" i="1"/>
  <c r="F91" i="1"/>
  <c r="F90" i="1"/>
  <c r="K87" i="1"/>
  <c r="J87" i="1"/>
  <c r="H87" i="1"/>
  <c r="G87" i="1"/>
  <c r="K71" i="1"/>
  <c r="F15" i="1"/>
  <c r="F14" i="1"/>
  <c r="F60" i="1"/>
  <c r="F56" i="1"/>
  <c r="F59" i="1"/>
  <c r="F55" i="1"/>
  <c r="F58" i="1"/>
  <c r="F54" i="1"/>
  <c r="F53" i="1" s="1"/>
  <c r="F86" i="1"/>
  <c r="F83" i="1"/>
  <c r="F80" i="1"/>
  <c r="F85" i="1"/>
  <c r="F82" i="1"/>
  <c r="F79" i="1"/>
  <c r="F49" i="1"/>
  <c r="F21" i="1"/>
  <c r="F20" i="1"/>
  <c r="F18" i="1"/>
  <c r="F17" i="1"/>
  <c r="F77" i="1"/>
  <c r="F76" i="1"/>
  <c r="F74" i="1"/>
  <c r="F73" i="1"/>
  <c r="F72" i="1"/>
  <c r="F66" i="1"/>
  <c r="F65" i="1"/>
  <c r="F64" i="1"/>
  <c r="I53" i="1" l="1"/>
  <c r="K91" i="1"/>
  <c r="K90" i="1"/>
  <c r="K93" i="1" s="1"/>
  <c r="K92" i="1" s="1"/>
  <c r="G90" i="1"/>
  <c r="G93" i="1" s="1"/>
  <c r="G91" i="1"/>
  <c r="H91" i="1"/>
  <c r="H90" i="1"/>
  <c r="H92" i="1" s="1"/>
  <c r="H93" i="1" s="1"/>
  <c r="J90" i="1"/>
  <c r="J91" i="1"/>
  <c r="L69" i="1"/>
  <c r="L70" i="1"/>
  <c r="L68" i="1"/>
  <c r="L67" i="1"/>
  <c r="P67" i="1" s="1"/>
  <c r="I87" i="1"/>
  <c r="F87" i="1"/>
  <c r="I89" i="1"/>
  <c r="F89" i="1"/>
  <c r="M87" i="1"/>
  <c r="M89" i="1"/>
  <c r="G88" i="1"/>
  <c r="H88" i="1"/>
  <c r="K88" i="1"/>
  <c r="J88" i="1"/>
  <c r="I57" i="1"/>
  <c r="F19" i="1"/>
  <c r="F22" i="1"/>
  <c r="F16" i="1"/>
  <c r="F13" i="1"/>
  <c r="F81" i="1"/>
  <c r="F84" i="1"/>
  <c r="K74" i="1"/>
  <c r="K73" i="1"/>
  <c r="K72" i="1"/>
  <c r="K84" i="1"/>
  <c r="K85" i="1" s="1"/>
  <c r="K81" i="1"/>
  <c r="K83" i="1" s="1"/>
  <c r="K78" i="1"/>
  <c r="K80" i="1" s="1"/>
  <c r="K75" i="1"/>
  <c r="K77" i="1" s="1"/>
  <c r="K63" i="1"/>
  <c r="K65" i="1" s="1"/>
  <c r="K57" i="1"/>
  <c r="K60" i="1" s="1"/>
  <c r="K49" i="1"/>
  <c r="K22" i="1"/>
  <c r="K19" i="1"/>
  <c r="K21" i="1" s="1"/>
  <c r="K16" i="1"/>
  <c r="K17" i="1" s="1"/>
  <c r="K13" i="1"/>
  <c r="K15" i="1" s="1"/>
  <c r="J84" i="1"/>
  <c r="J86" i="1" s="1"/>
  <c r="J81" i="1"/>
  <c r="J83" i="1" s="1"/>
  <c r="J78" i="1"/>
  <c r="J80" i="1" s="1"/>
  <c r="J75" i="1"/>
  <c r="J77" i="1" s="1"/>
  <c r="J71" i="1"/>
  <c r="J74" i="1" s="1"/>
  <c r="J63" i="1"/>
  <c r="J65" i="1" s="1"/>
  <c r="J57" i="1"/>
  <c r="J58" i="1" s="1"/>
  <c r="J49" i="1"/>
  <c r="J22" i="1"/>
  <c r="J19" i="1"/>
  <c r="J21" i="1" s="1"/>
  <c r="J16" i="1"/>
  <c r="J18" i="1" s="1"/>
  <c r="J13" i="1"/>
  <c r="J15" i="1" s="1"/>
  <c r="H84" i="1"/>
  <c r="H85" i="1" s="1"/>
  <c r="H81" i="1"/>
  <c r="H83" i="1" s="1"/>
  <c r="H78" i="1"/>
  <c r="H79" i="1" s="1"/>
  <c r="H75" i="1"/>
  <c r="H77" i="1" s="1"/>
  <c r="H71" i="1"/>
  <c r="H74" i="1" s="1"/>
  <c r="H63" i="1"/>
  <c r="H65" i="1" s="1"/>
  <c r="H57" i="1"/>
  <c r="H58" i="1" s="1"/>
  <c r="H49" i="1"/>
  <c r="H50" i="1" s="1"/>
  <c r="H22" i="1"/>
  <c r="H19" i="1"/>
  <c r="H21" i="1" s="1"/>
  <c r="H16" i="1"/>
  <c r="H18" i="1" s="1"/>
  <c r="H13" i="1"/>
  <c r="H15" i="1" s="1"/>
  <c r="G84" i="1"/>
  <c r="G85" i="1" s="1"/>
  <c r="G81" i="1"/>
  <c r="G83" i="1" s="1"/>
  <c r="G78" i="1"/>
  <c r="G79" i="1" s="1"/>
  <c r="G75" i="1"/>
  <c r="G77" i="1" s="1"/>
  <c r="G71" i="1"/>
  <c r="G74" i="1" s="1"/>
  <c r="G63" i="1"/>
  <c r="G65" i="1" s="1"/>
  <c r="G57" i="1"/>
  <c r="G58" i="1" s="1"/>
  <c r="G49" i="1"/>
  <c r="G50" i="1" s="1"/>
  <c r="G22" i="1"/>
  <c r="G19" i="1"/>
  <c r="G21" i="1" s="1"/>
  <c r="G16" i="1"/>
  <c r="G18" i="1" s="1"/>
  <c r="K50" i="1" l="1"/>
  <c r="J50" i="1"/>
  <c r="G24" i="1"/>
  <c r="G23" i="1"/>
  <c r="N68" i="1"/>
  <c r="P68" i="1"/>
  <c r="N69" i="1"/>
  <c r="P69" i="1"/>
  <c r="N70" i="1"/>
  <c r="P70" i="1"/>
  <c r="K24" i="1"/>
  <c r="K23" i="1"/>
  <c r="J24" i="1"/>
  <c r="J23" i="1"/>
  <c r="H23" i="1"/>
  <c r="H24" i="1"/>
  <c r="H48" i="1"/>
  <c r="H47" i="1"/>
  <c r="L47" i="1" s="1"/>
  <c r="L87" i="1"/>
  <c r="P87" i="1" s="1"/>
  <c r="L89" i="1"/>
  <c r="P89" i="1" s="1"/>
  <c r="L88" i="1"/>
  <c r="L90" i="1"/>
  <c r="L91" i="1"/>
  <c r="K76" i="1"/>
  <c r="K86" i="1"/>
  <c r="K18" i="1"/>
  <c r="K20" i="1"/>
  <c r="K53" i="1"/>
  <c r="K66" i="1"/>
  <c r="K79" i="1"/>
  <c r="K14" i="1"/>
  <c r="K82" i="1"/>
  <c r="K58" i="1"/>
  <c r="K59" i="1"/>
  <c r="K64" i="1"/>
  <c r="J14" i="1"/>
  <c r="J20" i="1"/>
  <c r="J79" i="1"/>
  <c r="J85" i="1"/>
  <c r="J59" i="1"/>
  <c r="J66" i="1"/>
  <c r="J60" i="1"/>
  <c r="J72" i="1"/>
  <c r="J17" i="1"/>
  <c r="J76" i="1"/>
  <c r="J82" i="1"/>
  <c r="J64" i="1"/>
  <c r="J73" i="1"/>
  <c r="H14" i="1"/>
  <c r="H20" i="1"/>
  <c r="H80" i="1"/>
  <c r="H86" i="1"/>
  <c r="H59" i="1"/>
  <c r="H66" i="1"/>
  <c r="H76" i="1"/>
  <c r="H82" i="1"/>
  <c r="H60" i="1"/>
  <c r="H72" i="1"/>
  <c r="H17" i="1"/>
  <c r="H64" i="1"/>
  <c r="H73" i="1"/>
  <c r="G86" i="1"/>
  <c r="G59" i="1"/>
  <c r="G80" i="1"/>
  <c r="G66" i="1"/>
  <c r="G76" i="1"/>
  <c r="G82" i="1"/>
  <c r="G60" i="1"/>
  <c r="G72" i="1"/>
  <c r="G64" i="1"/>
  <c r="G73" i="1"/>
  <c r="G20" i="1"/>
  <c r="G17" i="1"/>
  <c r="H53" i="1" l="1"/>
  <c r="L52" i="1"/>
  <c r="L23" i="1"/>
  <c r="P23" i="1" s="1"/>
  <c r="N91" i="1"/>
  <c r="P91" i="1"/>
  <c r="N90" i="1"/>
  <c r="P90" i="1"/>
  <c r="N88" i="1"/>
  <c r="N87" i="1" s="1"/>
  <c r="P88" i="1"/>
  <c r="N67" i="1"/>
  <c r="N47" i="1"/>
  <c r="P47" i="1"/>
  <c r="L24" i="1"/>
  <c r="H46" i="1"/>
  <c r="L46" i="1" s="1"/>
  <c r="L48" i="1"/>
  <c r="G13" i="1"/>
  <c r="E49" i="1"/>
  <c r="L49" i="1" s="1"/>
  <c r="P49" i="1" s="1"/>
  <c r="M15" i="1"/>
  <c r="M14" i="1"/>
  <c r="E15" i="1"/>
  <c r="E14" i="1"/>
  <c r="N23" i="1" l="1"/>
  <c r="N52" i="1"/>
  <c r="P52" i="1"/>
  <c r="N24" i="1"/>
  <c r="P24" i="1"/>
  <c r="N89" i="1"/>
  <c r="N48" i="1"/>
  <c r="P48" i="1"/>
  <c r="N46" i="1"/>
  <c r="P46" i="1"/>
  <c r="M19" i="1"/>
  <c r="M16" i="1"/>
  <c r="E75" i="1"/>
  <c r="M57" i="1"/>
  <c r="N49" i="1"/>
  <c r="M81" i="1"/>
  <c r="M22" i="1"/>
  <c r="E13" i="1"/>
  <c r="G14" i="1"/>
  <c r="G15" i="1"/>
  <c r="M71" i="1"/>
  <c r="M13" i="1"/>
  <c r="M63" i="1"/>
  <c r="M78" i="1"/>
  <c r="M75" i="1"/>
  <c r="E71" i="1"/>
  <c r="M84" i="1"/>
  <c r="E57" i="1"/>
  <c r="E22" i="1"/>
  <c r="L59" i="1"/>
  <c r="P59" i="1" s="1"/>
  <c r="F57" i="1" l="1"/>
  <c r="L57" i="1" s="1"/>
  <c r="F63" i="1"/>
  <c r="L58" i="1"/>
  <c r="P58" i="1" s="1"/>
  <c r="N57" i="1" l="1"/>
  <c r="P57" i="1"/>
  <c r="N58" i="1"/>
  <c r="L86" i="1" l="1"/>
  <c r="L85" i="1"/>
  <c r="L83" i="1"/>
  <c r="P83" i="1" s="1"/>
  <c r="L82" i="1"/>
  <c r="P82" i="1" s="1"/>
  <c r="L80" i="1"/>
  <c r="L79" i="1"/>
  <c r="F78" i="1"/>
  <c r="L77" i="1"/>
  <c r="L76" i="1"/>
  <c r="F75" i="1"/>
  <c r="F71" i="1"/>
  <c r="N79" i="1" l="1"/>
  <c r="P79" i="1"/>
  <c r="N80" i="1"/>
  <c r="P80" i="1"/>
  <c r="N85" i="1"/>
  <c r="P85" i="1"/>
  <c r="N77" i="1"/>
  <c r="P77" i="1"/>
  <c r="N76" i="1"/>
  <c r="P76" i="1"/>
  <c r="N86" i="1"/>
  <c r="P86" i="1"/>
  <c r="L60" i="1"/>
  <c r="P60" i="1" s="1"/>
  <c r="N59" i="1"/>
  <c r="L66" i="1"/>
  <c r="P66" i="1" s="1"/>
  <c r="L64" i="1"/>
  <c r="P64" i="1" s="1"/>
  <c r="L65" i="1"/>
  <c r="P65" i="1" s="1"/>
  <c r="L17" i="1"/>
  <c r="P17" i="1" s="1"/>
  <c r="L18" i="1"/>
  <c r="P18" i="1" s="1"/>
  <c r="L53" i="1" l="1"/>
  <c r="N54" i="1"/>
  <c r="P54" i="1"/>
  <c r="N55" i="1"/>
  <c r="P55" i="1"/>
  <c r="N56" i="1"/>
  <c r="P56" i="1"/>
  <c r="N60" i="1"/>
  <c r="P53" i="1" l="1"/>
  <c r="N53" i="1"/>
  <c r="I84" i="1"/>
  <c r="L84" i="1" s="1"/>
  <c r="N83" i="1"/>
  <c r="N82" i="1"/>
  <c r="I81" i="1"/>
  <c r="I78" i="1"/>
  <c r="L78" i="1" s="1"/>
  <c r="I75" i="1"/>
  <c r="L75" i="1" s="1"/>
  <c r="L74" i="1"/>
  <c r="L73" i="1"/>
  <c r="P73" i="1" s="1"/>
  <c r="L72" i="1"/>
  <c r="I71" i="1"/>
  <c r="L71" i="1" s="1"/>
  <c r="P71" i="1" s="1"/>
  <c r="N66" i="1"/>
  <c r="N65" i="1"/>
  <c r="N64" i="1"/>
  <c r="I63" i="1"/>
  <c r="L50" i="1"/>
  <c r="N50" i="1" s="1"/>
  <c r="I22" i="1"/>
  <c r="L22" i="1" s="1"/>
  <c r="P22" i="1" s="1"/>
  <c r="L21" i="1"/>
  <c r="P21" i="1" s="1"/>
  <c r="L20" i="1"/>
  <c r="I19" i="1"/>
  <c r="L19" i="1" s="1"/>
  <c r="P19" i="1" s="1"/>
  <c r="N18" i="1"/>
  <c r="N17" i="1"/>
  <c r="I16" i="1"/>
  <c r="L15" i="1"/>
  <c r="L14" i="1"/>
  <c r="I13" i="1"/>
  <c r="L13" i="1" s="1"/>
  <c r="N20" i="1" l="1"/>
  <c r="P20" i="1"/>
  <c r="N74" i="1"/>
  <c r="P74" i="1"/>
  <c r="N78" i="1"/>
  <c r="P78" i="1"/>
  <c r="N72" i="1"/>
  <c r="P72" i="1"/>
  <c r="N84" i="1"/>
  <c r="P84" i="1"/>
  <c r="N14" i="1"/>
  <c r="P14" i="1"/>
  <c r="N13" i="1"/>
  <c r="P13" i="1"/>
  <c r="N15" i="1"/>
  <c r="P15" i="1"/>
  <c r="N75" i="1"/>
  <c r="L16" i="1"/>
  <c r="L81" i="1"/>
  <c r="P81" i="1" s="1"/>
  <c r="L63" i="1"/>
  <c r="P63" i="1" s="1"/>
  <c r="N81" i="1"/>
  <c r="N63" i="1"/>
  <c r="N21" i="1"/>
  <c r="N22" i="1"/>
  <c r="N73" i="1"/>
  <c r="N19" i="1" l="1"/>
  <c r="N71" i="1"/>
  <c r="N16" i="1"/>
  <c r="P16" i="1"/>
  <c r="G92" i="1"/>
  <c r="L92" i="1" s="1"/>
  <c r="P92" i="1" s="1"/>
  <c r="L93" i="1"/>
  <c r="N93" i="1" l="1"/>
  <c r="N92" i="1" s="1"/>
  <c r="P93" i="1"/>
</calcChain>
</file>

<file path=xl/sharedStrings.xml><?xml version="1.0" encoding="utf-8"?>
<sst xmlns="http://schemas.openxmlformats.org/spreadsheetml/2006/main" count="393" uniqueCount="213">
  <si>
    <t>Fall</t>
  </si>
  <si>
    <t>Spring</t>
  </si>
  <si>
    <t>Summer</t>
  </si>
  <si>
    <t>Academic Calendar 1</t>
  </si>
  <si>
    <t>N/A</t>
  </si>
  <si>
    <t>Earliest Disbursement*</t>
  </si>
  <si>
    <t>Academic Calendar 2</t>
  </si>
  <si>
    <t>*If first day of courses/rotations starts later than the term start dates listed above, disbursement will be provide on or just before the first course/rotation</t>
  </si>
  <si>
    <t xml:space="preserve">Please note: Tuition and fees listed below are ESTIMATES only. Tuition and Fees are officially established in July of each school year. For updated actual tuition/fee amounts, please visit the bursar's website at https://www.uthsc.edu/finance/bursar/colleges-fee-information/index.php    </t>
  </si>
  <si>
    <t>Year</t>
  </si>
  <si>
    <t>Term</t>
  </si>
  <si>
    <t xml:space="preserve">Tuition </t>
  </si>
  <si>
    <t>Fees</t>
  </si>
  <si>
    <t>Loan Fees</t>
  </si>
  <si>
    <t>Books &amp; Supplies</t>
  </si>
  <si>
    <t>Transportation</t>
  </si>
  <si>
    <t>Miscellaneous</t>
  </si>
  <si>
    <t xml:space="preserve">Total </t>
  </si>
  <si>
    <t>Out-of-State    Tuition Surcharge</t>
  </si>
  <si>
    <t>Out-of-StateTotal</t>
  </si>
  <si>
    <t>BSASP 4</t>
  </si>
  <si>
    <t xml:space="preserve">Fall   </t>
  </si>
  <si>
    <t xml:space="preserve"> </t>
  </si>
  <si>
    <t>BSMLS 3</t>
  </si>
  <si>
    <t>BSMLS 4</t>
  </si>
  <si>
    <t>BSMLS 3 Online</t>
  </si>
  <si>
    <t>Fall   (11 ch)</t>
  </si>
  <si>
    <t>Spring (14ch)</t>
  </si>
  <si>
    <t>BSMLS 4 Online</t>
  </si>
  <si>
    <t>MCP 1</t>
  </si>
  <si>
    <t>MCP 2</t>
  </si>
  <si>
    <t xml:space="preserve">MHIIM Online </t>
  </si>
  <si>
    <t>12</t>
  </si>
  <si>
    <t>Fall (5ch)</t>
  </si>
  <si>
    <t>Spring (5ch)</t>
  </si>
  <si>
    <t>Summer (5ch)</t>
  </si>
  <si>
    <t>Spring (9+ch)</t>
  </si>
  <si>
    <t>MSCLS 1</t>
  </si>
  <si>
    <t>MSCLS 2</t>
  </si>
  <si>
    <t>2</t>
  </si>
  <si>
    <t>Fall (6 ch)</t>
  </si>
  <si>
    <t xml:space="preserve">MSSLP 3                                            </t>
  </si>
  <si>
    <t>Spring (6 ch)</t>
  </si>
  <si>
    <t>AuD 1</t>
  </si>
  <si>
    <t>AUD 2</t>
  </si>
  <si>
    <t>AuD 3</t>
  </si>
  <si>
    <t>Summer (6 ch)</t>
  </si>
  <si>
    <t>AUD 4</t>
  </si>
  <si>
    <t>DPT 1</t>
  </si>
  <si>
    <t>DPT 2</t>
  </si>
  <si>
    <t>DPT 3</t>
  </si>
  <si>
    <t>11</t>
  </si>
  <si>
    <t>Length of Program</t>
  </si>
  <si>
    <t>Trimester</t>
  </si>
  <si>
    <t>MSSLP 2</t>
  </si>
  <si>
    <t>10</t>
  </si>
  <si>
    <t>Months</t>
  </si>
  <si>
    <t xml:space="preserve">Spring   </t>
  </si>
  <si>
    <t>Health Insurance FALL term</t>
  </si>
  <si>
    <t>Health Insurance SPRING term</t>
  </si>
  <si>
    <t>R &amp; B</t>
  </si>
  <si>
    <t>Trans</t>
  </si>
  <si>
    <t>Misc</t>
  </si>
  <si>
    <t>Parking Fee per term</t>
  </si>
  <si>
    <t>Out of State BSMLS by term</t>
  </si>
  <si>
    <t>FT Tuition by term BLMLS-ONLINE FALL 11 SCH</t>
  </si>
  <si>
    <t>Out of State BSMLS-ONLINE FALL 11 SCH</t>
  </si>
  <si>
    <t>Out of State BSMLS-ONLINE SPRING 14 SCH</t>
  </si>
  <si>
    <t>FT Tuition by term BLMLS-ONLINE SPRING 14 SCH</t>
  </si>
  <si>
    <t xml:space="preserve">FT Tuition by term BSASP </t>
  </si>
  <si>
    <t>Out of State BSASP by term</t>
  </si>
  <si>
    <t>FT Tuition by term BSMLS</t>
  </si>
  <si>
    <t>5 SCH Out of State Tuition HIIM online by term</t>
  </si>
  <si>
    <t>FT Tuition by term MCP</t>
  </si>
  <si>
    <t>Out of State MCP by term</t>
  </si>
  <si>
    <t>FT Tuition by term MSSLP (F/S)</t>
  </si>
  <si>
    <t>Out of State MSSLP (F/S) by term</t>
  </si>
  <si>
    <t>6 SCH Tuition by term MSSLP SUMMER</t>
  </si>
  <si>
    <t>6 SCH Out of State MSSLP SUMMER</t>
  </si>
  <si>
    <t>FT Tuition by term AUD (Masters or Doctor)</t>
  </si>
  <si>
    <t>Out of State AUD (Masters or Dr) by term</t>
  </si>
  <si>
    <t>FT tuiton by term MSCLS</t>
  </si>
  <si>
    <t>Out of State MSCLS by term</t>
  </si>
  <si>
    <t>6 SCH Tuition by term AUD (Masters or Doctor)</t>
  </si>
  <si>
    <t>6 SCH Out of state Tuition by term AUD (Masters or Doctor)</t>
  </si>
  <si>
    <t>Loan Fees per YEAR</t>
  </si>
  <si>
    <t xml:space="preserve">Loan Fees per YEAR </t>
  </si>
  <si>
    <t>A2FSMD</t>
  </si>
  <si>
    <t>AC1FB</t>
  </si>
  <si>
    <t>AC2FSJ</t>
  </si>
  <si>
    <t>AC1FSP</t>
  </si>
  <si>
    <t>AC1FSM</t>
  </si>
  <si>
    <t>Program and Services Fee</t>
  </si>
  <si>
    <t>Health Service Fee</t>
  </si>
  <si>
    <t>Other Dedicated Fees</t>
  </si>
  <si>
    <t>Tech Fee</t>
  </si>
  <si>
    <t>AUD MS and PhD</t>
  </si>
  <si>
    <t>In state Facility Fee</t>
  </si>
  <si>
    <t>Transportation Fee</t>
  </si>
  <si>
    <t>Malpractice - Fall only</t>
  </si>
  <si>
    <t>Library Fee</t>
  </si>
  <si>
    <t>SUMMER (FT)</t>
  </si>
  <si>
    <t>Summer 6 SCH</t>
  </si>
  <si>
    <t>FALL - FT</t>
  </si>
  <si>
    <t>SPRING - FT</t>
  </si>
  <si>
    <t>FALL - 6 SCH</t>
  </si>
  <si>
    <t>SPRING - 6 SCH</t>
  </si>
  <si>
    <t>MLS - Bachelor</t>
  </si>
  <si>
    <t>CLS - Master</t>
  </si>
  <si>
    <t>MOT Media Fee</t>
  </si>
  <si>
    <t>MOT Board Review</t>
  </si>
  <si>
    <t>HIIM</t>
  </si>
  <si>
    <t>FALL - 5 SCH</t>
  </si>
  <si>
    <t>SPRING - 5 SCH</t>
  </si>
  <si>
    <t>SUMMER 5 SCH</t>
  </si>
  <si>
    <t>Online Support</t>
  </si>
  <si>
    <t>MLS - Bachelor ONLINE</t>
  </si>
  <si>
    <t>FALL - 11 SCH</t>
  </si>
  <si>
    <t>SPRING - 14 SCH</t>
  </si>
  <si>
    <t>CYTOPATHOLOGY</t>
  </si>
  <si>
    <t>Microscope</t>
  </si>
  <si>
    <t>SPEECH PATH _ MSSLP</t>
  </si>
  <si>
    <t>SUMMER - 6 SCH</t>
  </si>
  <si>
    <t>BACH - ASP</t>
  </si>
  <si>
    <t>A2FSJE</t>
  </si>
  <si>
    <t>FT Tuition for Path Asst</t>
  </si>
  <si>
    <t>Summer-FT</t>
  </si>
  <si>
    <t>Path Asst 1&amp;2</t>
  </si>
  <si>
    <t>FT OUT of STATE Path Asst tuition</t>
  </si>
  <si>
    <t>PT &amp; MOT &amp; PATH ASST</t>
  </si>
  <si>
    <t>Books and Supplies</t>
  </si>
  <si>
    <t>FA</t>
  </si>
  <si>
    <t>SPR</t>
  </si>
  <si>
    <t>SUMMER</t>
  </si>
  <si>
    <t>Most Programs</t>
  </si>
  <si>
    <t>MCP1</t>
  </si>
  <si>
    <t>MCP2</t>
  </si>
  <si>
    <t>MOT1</t>
  </si>
  <si>
    <t>MOT2</t>
  </si>
  <si>
    <t>MOT3</t>
  </si>
  <si>
    <t>DPT1</t>
  </si>
  <si>
    <t>DPT2&amp;3</t>
  </si>
  <si>
    <t>Food &amp; Housing</t>
  </si>
  <si>
    <t>AC2FSA</t>
  </si>
  <si>
    <t>A1FSMH</t>
  </si>
  <si>
    <t>AC2FSC</t>
  </si>
  <si>
    <t>AC1FSC</t>
  </si>
  <si>
    <t>AC3FSS</t>
  </si>
  <si>
    <t>A1FSJB</t>
  </si>
  <si>
    <t>A1FSMR</t>
  </si>
  <si>
    <t>A1FSJA</t>
  </si>
  <si>
    <t>AC1FA</t>
  </si>
  <si>
    <t>A2FSS</t>
  </si>
  <si>
    <t>A3SS</t>
  </si>
  <si>
    <t>Path Asst 2/3</t>
  </si>
  <si>
    <t>A3FSS</t>
  </si>
  <si>
    <t>Path Asst 3</t>
  </si>
  <si>
    <t>A3F</t>
  </si>
  <si>
    <t xml:space="preserve">   </t>
  </si>
  <si>
    <t>DPT Reso. Fee</t>
  </si>
  <si>
    <t>Fall   (6 ch)</t>
  </si>
  <si>
    <t>MOT 2</t>
  </si>
  <si>
    <t>MOT 1</t>
  </si>
  <si>
    <t>FT Tuition by term DPT/MHSPA &amp; MOT</t>
  </si>
  <si>
    <t>Out of State DPT/MHSPA &amp; MOT by term</t>
  </si>
  <si>
    <t>Summer (4 ch)</t>
  </si>
  <si>
    <t>2026-2027 Estimated Term Start &amp; Disbursement of Financial Aid Dates (dates and amounts subject to change)</t>
  </si>
  <si>
    <t>2026-2027 College of Health Professions Estimated Cost of Attendance</t>
  </si>
  <si>
    <t>Aug 17 - Dec 9</t>
  </si>
  <si>
    <t>Jan 19- May 5</t>
  </si>
  <si>
    <t>Jan 4- Jun 30</t>
  </si>
  <si>
    <t>Jul 1 - Nov 6</t>
  </si>
  <si>
    <t>Jan 4 - May 7</t>
  </si>
  <si>
    <t>Jan 4 - May 21</t>
  </si>
  <si>
    <t>Sept 8 - Dec 11</t>
  </si>
  <si>
    <t>Jan 11 - April 16</t>
  </si>
  <si>
    <t>May 10- August 13</t>
  </si>
  <si>
    <t>Aug 10- Dec 4</t>
  </si>
  <si>
    <t>Jan 4 - Jun 11</t>
  </si>
  <si>
    <t>Jul 1- Dec 4</t>
  </si>
  <si>
    <t>Jan 4- June 30</t>
  </si>
  <si>
    <t>Jul 1 - Dec 4</t>
  </si>
  <si>
    <t>Jan 4 - Jun 30</t>
  </si>
  <si>
    <t>Jul 1 - Aug 6</t>
  </si>
  <si>
    <t>Aug 17 - Dec 1</t>
  </si>
  <si>
    <t>Jan 19- May 13</t>
  </si>
  <si>
    <t>May 21 - Aug 6</t>
  </si>
  <si>
    <t>Jan 4- May 13</t>
  </si>
  <si>
    <t>May 24- Aug 6</t>
  </si>
  <si>
    <t>Aug 10 - Dec 11</t>
  </si>
  <si>
    <t>Aug 24 - Dec 11</t>
  </si>
  <si>
    <t>Jan 4 - Apr 30</t>
  </si>
  <si>
    <t>Jan 4- Jun 17</t>
  </si>
  <si>
    <t>Jul 1 - Dec 9</t>
  </si>
  <si>
    <t>Jul 6 - Dec 11</t>
  </si>
  <si>
    <t>4 SCH Tuition by term AUD (Masters or Doctor)</t>
  </si>
  <si>
    <t>Jul 6- Dec 4</t>
  </si>
  <si>
    <t>FT tuiton by term OTD</t>
  </si>
  <si>
    <t>Out of State OTD by term</t>
  </si>
  <si>
    <t>15 SCH Tuition HIIM online by term</t>
  </si>
  <si>
    <t>International   Tuition Surcharge</t>
  </si>
  <si>
    <t>Intermational Total</t>
  </si>
  <si>
    <t>Jul 1 -Dec 4</t>
  </si>
  <si>
    <t>MSSLP 1/ 2</t>
  </si>
  <si>
    <t>OTD 1/2</t>
  </si>
  <si>
    <r>
      <t xml:space="preserve">Tuition &amp; Fees </t>
    </r>
    <r>
      <rPr>
        <sz val="13"/>
        <rFont val="Arial"/>
        <family val="2"/>
      </rPr>
      <t xml:space="preserve">= The budget above assumes the student is enrolled full-time (12 credit hours) unless otherwise noted with the credit hours (ch) listed. </t>
    </r>
    <r>
      <rPr>
        <b/>
        <sz val="13"/>
        <rFont val="Arial"/>
        <family val="2"/>
      </rPr>
      <t xml:space="preserve"> For a breakdown of tuition &amp; fees please visit https://www.uthsc.edu/finance/bursar/colleges-fee-information/index.php. Includes $4,615 in health insurance.</t>
    </r>
  </si>
  <si>
    <r>
      <t xml:space="preserve">Loan Fees </t>
    </r>
    <r>
      <rPr>
        <sz val="13"/>
        <rFont val="Arial"/>
        <family val="2"/>
      </rPr>
      <t>= $80 (Undergraduate)  $220 (Master's or Doctoral) .</t>
    </r>
  </si>
  <si>
    <r>
      <t xml:space="preserve">Food &amp; Housing </t>
    </r>
    <r>
      <rPr>
        <sz val="13"/>
        <rFont val="Arial"/>
        <family val="2"/>
      </rPr>
      <t>= Per month allowance of $1,692 is provided.</t>
    </r>
  </si>
  <si>
    <r>
      <t xml:space="preserve">Transportation </t>
    </r>
    <r>
      <rPr>
        <sz val="13"/>
        <rFont val="Arial"/>
        <family val="2"/>
      </rPr>
      <t>=</t>
    </r>
    <r>
      <rPr>
        <b/>
        <sz val="13"/>
        <rFont val="Arial"/>
        <family val="2"/>
      </rPr>
      <t xml:space="preserve"> </t>
    </r>
    <r>
      <rPr>
        <sz val="13"/>
        <rFont val="Arial"/>
        <family val="2"/>
      </rPr>
      <t>Per month allowance of $358 is provided.</t>
    </r>
  </si>
  <si>
    <r>
      <t xml:space="preserve">Miscellaneous </t>
    </r>
    <r>
      <rPr>
        <sz val="13"/>
        <rFont val="Arial"/>
        <family val="2"/>
      </rPr>
      <t>= Per month allowance of $1,203 is provided for miscellaneous expenses such as laundry, clothing, other personal expenses and $210 parking. (Parking fee is excluded for online programs.)</t>
    </r>
  </si>
  <si>
    <t>MSSLP3</t>
  </si>
  <si>
    <t>A3SU</t>
  </si>
  <si>
    <t>June 22-Aug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</si>
</sst>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"/>
    <numFmt numFmtId="166" formatCode="&quot;$&quot;#,##0;[Red]&quot;$&quot;#,##0"/>
    <numFmt numFmtId="167" formatCode="&quot;$&quot;#,##0.00"/>
    <numFmt numFmtId="168" formatCode="&quot;$&quot;#,##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3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name val="Arial"/>
      <family val="2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7" borderId="0" applyNumberFormat="0" applyBorder="0" applyAlignment="0" applyProtection="0"/>
  </cellStyleXfs>
  <cellXfs count="143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4" fillId="3" borderId="4" xfId="0" applyFont="1" applyFill="1" applyBorder="1"/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4" fillId="3" borderId="10" xfId="0" applyFont="1" applyFill="1" applyBorder="1"/>
    <xf numFmtId="0" fontId="4" fillId="3" borderId="9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2" xfId="0" applyFont="1" applyFill="1" applyBorder="1" applyAlignment="1">
      <alignment wrapText="1"/>
    </xf>
    <xf numFmtId="0" fontId="4" fillId="3" borderId="23" xfId="0" applyFont="1" applyFill="1" applyBorder="1" applyAlignment="1">
      <alignment wrapText="1"/>
    </xf>
    <xf numFmtId="0" fontId="3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0" borderId="10" xfId="0" applyFont="1" applyBorder="1" applyAlignment="1">
      <alignment wrapText="1"/>
    </xf>
    <xf numFmtId="0" fontId="4" fillId="0" borderId="23" xfId="0" applyFont="1" applyBorder="1" applyAlignment="1">
      <alignment wrapText="1"/>
    </xf>
    <xf numFmtId="49" fontId="5" fillId="0" borderId="27" xfId="0" applyNumberFormat="1" applyFont="1" applyBorder="1" applyAlignment="1">
      <alignment horizontal="center" vertical="center" wrapText="1"/>
    </xf>
    <xf numFmtId="0" fontId="0" fillId="5" borderId="0" xfId="0" applyFill="1"/>
    <xf numFmtId="1" fontId="2" fillId="0" borderId="27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8" fillId="0" borderId="0" xfId="0" applyFont="1"/>
    <xf numFmtId="0" fontId="5" fillId="3" borderId="1" xfId="0" applyFont="1" applyFill="1" applyBorder="1"/>
    <xf numFmtId="0" fontId="5" fillId="3" borderId="9" xfId="0" applyFont="1" applyFill="1" applyBorder="1"/>
    <xf numFmtId="0" fontId="5" fillId="3" borderId="9" xfId="0" applyFont="1" applyFill="1" applyBorder="1" applyAlignment="1">
      <alignment wrapText="1"/>
    </xf>
    <xf numFmtId="0" fontId="5" fillId="3" borderId="22" xfId="0" applyFont="1" applyFill="1" applyBorder="1" applyAlignment="1">
      <alignment wrapText="1"/>
    </xf>
    <xf numFmtId="6" fontId="0" fillId="0" borderId="0" xfId="0" applyNumberFormat="1"/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43" fontId="2" fillId="2" borderId="27" xfId="1" applyFont="1" applyFill="1" applyBorder="1" applyAlignment="1">
      <alignment horizontal="center" vertical="center" wrapText="1"/>
    </xf>
    <xf numFmtId="1" fontId="2" fillId="0" borderId="27" xfId="0" applyNumberFormat="1" applyFont="1" applyBorder="1" applyAlignment="1">
      <alignment horizontal="left" vertical="center" wrapText="1"/>
    </xf>
    <xf numFmtId="1" fontId="2" fillId="2" borderId="27" xfId="0" applyNumberFormat="1" applyFont="1" applyFill="1" applyBorder="1" applyAlignment="1">
      <alignment horizontal="left" vertical="center" wrapText="1"/>
    </xf>
    <xf numFmtId="165" fontId="2" fillId="3" borderId="27" xfId="0" applyNumberFormat="1" applyFont="1" applyFill="1" applyBorder="1" applyAlignment="1">
      <alignment horizontal="center" vertical="center" wrapText="1"/>
    </xf>
    <xf numFmtId="165" fontId="2" fillId="3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horizontal="center" vertical="center" wrapText="1"/>
    </xf>
    <xf numFmtId="165" fontId="5" fillId="0" borderId="27" xfId="0" applyNumberFormat="1" applyFont="1" applyBorder="1" applyAlignment="1">
      <alignment horizontal="center" vertical="center" wrapText="1"/>
    </xf>
    <xf numFmtId="165" fontId="5" fillId="0" borderId="27" xfId="1" applyNumberFormat="1" applyFont="1" applyBorder="1" applyAlignment="1">
      <alignment horizontal="center" vertical="center"/>
    </xf>
    <xf numFmtId="165" fontId="9" fillId="0" borderId="27" xfId="1" applyNumberFormat="1" applyFont="1" applyBorder="1" applyAlignment="1">
      <alignment horizontal="center" vertical="center"/>
    </xf>
    <xf numFmtId="165" fontId="5" fillId="4" borderId="27" xfId="1" applyNumberFormat="1" applyFont="1" applyFill="1" applyBorder="1" applyAlignment="1">
      <alignment horizontal="center" vertical="center"/>
    </xf>
    <xf numFmtId="1" fontId="2" fillId="2" borderId="27" xfId="0" applyNumberFormat="1" applyFont="1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165" fontId="5" fillId="0" borderId="27" xfId="0" applyNumberFormat="1" applyFont="1" applyBorder="1" applyAlignment="1">
      <alignment horizontal="center" vertical="center"/>
    </xf>
    <xf numFmtId="165" fontId="5" fillId="0" borderId="27" xfId="1" applyNumberFormat="1" applyFont="1" applyFill="1" applyBorder="1" applyAlignment="1">
      <alignment horizontal="center" vertical="center"/>
    </xf>
    <xf numFmtId="0" fontId="0" fillId="2" borderId="27" xfId="0" applyFill="1" applyBorder="1"/>
    <xf numFmtId="1" fontId="2" fillId="3" borderId="27" xfId="0" applyNumberFormat="1" applyFont="1" applyFill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165" fontId="5" fillId="4" borderId="27" xfId="0" applyNumberFormat="1" applyFont="1" applyFill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/>
    </xf>
    <xf numFmtId="5" fontId="8" fillId="0" borderId="0" xfId="2" applyNumberFormat="1" applyFont="1"/>
    <xf numFmtId="5" fontId="0" fillId="0" borderId="0" xfId="2" applyNumberFormat="1" applyFont="1"/>
    <xf numFmtId="0" fontId="8" fillId="0" borderId="0" xfId="0" applyFont="1" applyAlignment="1">
      <alignment wrapText="1"/>
    </xf>
    <xf numFmtId="0" fontId="10" fillId="6" borderId="0" xfId="0" applyFont="1" applyFill="1" applyAlignment="1">
      <alignment wrapText="1"/>
    </xf>
    <xf numFmtId="0" fontId="0" fillId="6" borderId="0" xfId="0" applyFill="1" applyAlignment="1">
      <alignment wrapText="1"/>
    </xf>
    <xf numFmtId="165" fontId="0" fillId="0" borderId="0" xfId="0" applyNumberFormat="1"/>
    <xf numFmtId="1" fontId="5" fillId="2" borderId="27" xfId="0" applyNumberFormat="1" applyFont="1" applyFill="1" applyBorder="1" applyAlignment="1">
      <alignment horizontal="center" vertical="center" wrapText="1"/>
    </xf>
    <xf numFmtId="0" fontId="0" fillId="2" borderId="0" xfId="0" applyFill="1"/>
    <xf numFmtId="44" fontId="0" fillId="0" borderId="0" xfId="2" applyFont="1" applyFill="1"/>
    <xf numFmtId="44" fontId="0" fillId="0" borderId="0" xfId="2" applyFont="1"/>
    <xf numFmtId="44" fontId="8" fillId="0" borderId="0" xfId="2" applyFont="1"/>
    <xf numFmtId="0" fontId="0" fillId="6" borderId="0" xfId="0" applyFill="1"/>
    <xf numFmtId="0" fontId="2" fillId="3" borderId="27" xfId="0" applyFont="1" applyFill="1" applyBorder="1" applyAlignment="1">
      <alignment horizontal="center" vertical="center" wrapText="1"/>
    </xf>
    <xf numFmtId="49" fontId="5" fillId="2" borderId="27" xfId="3" applyNumberFormat="1" applyFont="1" applyFill="1" applyBorder="1" applyAlignment="1">
      <alignment horizontal="center" vertical="center" wrapText="1"/>
    </xf>
    <xf numFmtId="43" fontId="3" fillId="2" borderId="27" xfId="1" applyFont="1" applyFill="1" applyBorder="1" applyAlignment="1">
      <alignment horizontal="center" vertical="center" wrapText="1"/>
    </xf>
    <xf numFmtId="1" fontId="2" fillId="8" borderId="27" xfId="0" applyNumberFormat="1" applyFont="1" applyFill="1" applyBorder="1" applyAlignment="1">
      <alignment horizontal="left" vertical="center" wrapText="1"/>
    </xf>
    <xf numFmtId="0" fontId="0" fillId="8" borderId="0" xfId="0" applyFill="1" applyAlignment="1">
      <alignment wrapText="1"/>
    </xf>
    <xf numFmtId="165" fontId="9" fillId="0" borderId="27" xfId="1" applyNumberFormat="1" applyFont="1" applyFill="1" applyBorder="1" applyAlignment="1">
      <alignment horizontal="center" vertical="center"/>
    </xf>
    <xf numFmtId="1" fontId="12" fillId="2" borderId="27" xfId="0" applyNumberFormat="1" applyFont="1" applyFill="1" applyBorder="1" applyAlignment="1">
      <alignment horizontal="left" vertical="center" wrapText="1"/>
    </xf>
    <xf numFmtId="165" fontId="12" fillId="0" borderId="27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6" fontId="13" fillId="0" borderId="0" xfId="0" applyNumberFormat="1" applyFont="1"/>
    <xf numFmtId="165" fontId="8" fillId="0" borderId="0" xfId="0" applyNumberFormat="1" applyFont="1"/>
    <xf numFmtId="6" fontId="14" fillId="0" borderId="0" xfId="0" applyNumberFormat="1" applyFont="1"/>
    <xf numFmtId="8" fontId="0" fillId="0" borderId="0" xfId="0" applyNumberFormat="1"/>
    <xf numFmtId="1" fontId="5" fillId="2" borderId="27" xfId="0" applyNumberFormat="1" applyFont="1" applyFill="1" applyBorder="1" applyAlignment="1">
      <alignment horizontal="left" vertical="center" wrapText="1"/>
    </xf>
    <xf numFmtId="167" fontId="0" fillId="0" borderId="0" xfId="0" applyNumberFormat="1"/>
    <xf numFmtId="168" fontId="0" fillId="0" borderId="0" xfId="0" applyNumberFormat="1"/>
    <xf numFmtId="166" fontId="3" fillId="3" borderId="27" xfId="0" applyNumberFormat="1" applyFont="1" applyFill="1" applyBorder="1" applyAlignment="1">
      <alignment horizontal="center"/>
    </xf>
    <xf numFmtId="166" fontId="4" fillId="3" borderId="27" xfId="0" applyNumberFormat="1" applyFont="1" applyFill="1" applyBorder="1" applyAlignment="1">
      <alignment horizontal="center"/>
    </xf>
    <xf numFmtId="44" fontId="0" fillId="0" borderId="0" xfId="0" applyNumberFormat="1"/>
    <xf numFmtId="1" fontId="2" fillId="10" borderId="27" xfId="0" applyNumberFormat="1" applyFont="1" applyFill="1" applyBorder="1" applyAlignment="1">
      <alignment horizontal="center" vertical="center" wrapText="1"/>
    </xf>
    <xf numFmtId="165" fontId="5" fillId="10" borderId="27" xfId="1" applyNumberFormat="1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4" fontId="3" fillId="3" borderId="27" xfId="2" applyFont="1" applyFill="1" applyBorder="1" applyAlignment="1">
      <alignment horizontal="center"/>
    </xf>
    <xf numFmtId="165" fontId="3" fillId="3" borderId="27" xfId="0" applyNumberFormat="1" applyFont="1" applyFill="1" applyBorder="1" applyAlignment="1">
      <alignment horizontal="center"/>
    </xf>
    <xf numFmtId="5" fontId="3" fillId="3" borderId="27" xfId="0" applyNumberFormat="1" applyFont="1" applyFill="1" applyBorder="1" applyAlignment="1">
      <alignment horizontal="center"/>
    </xf>
    <xf numFmtId="43" fontId="4" fillId="9" borderId="27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44" fontId="4" fillId="0" borderId="27" xfId="2" applyFont="1" applyFill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5" fontId="3" fillId="0" borderId="27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5" fontId="4" fillId="0" borderId="27" xfId="0" applyNumberFormat="1" applyFont="1" applyBorder="1" applyAlignment="1">
      <alignment horizontal="center"/>
    </xf>
    <xf numFmtId="165" fontId="3" fillId="10" borderId="27" xfId="0" applyNumberFormat="1" applyFont="1" applyFill="1" applyBorder="1" applyAlignment="1">
      <alignment horizontal="center"/>
    </xf>
    <xf numFmtId="43" fontId="4" fillId="0" borderId="27" xfId="0" applyNumberFormat="1" applyFont="1" applyBorder="1" applyAlignment="1">
      <alignment horizontal="center"/>
    </xf>
    <xf numFmtId="166" fontId="4" fillId="0" borderId="27" xfId="0" applyNumberFormat="1" applyFont="1" applyBorder="1" applyAlignment="1">
      <alignment horizontal="center"/>
    </xf>
    <xf numFmtId="1" fontId="2" fillId="11" borderId="27" xfId="0" applyNumberFormat="1" applyFont="1" applyFill="1" applyBorder="1" applyAlignment="1">
      <alignment horizontal="left" vertical="center" wrapText="1"/>
    </xf>
    <xf numFmtId="165" fontId="2" fillId="10" borderId="27" xfId="0" applyNumberFormat="1" applyFont="1" applyFill="1" applyBorder="1" applyAlignment="1">
      <alignment horizontal="center" vertical="center"/>
    </xf>
    <xf numFmtId="166" fontId="3" fillId="10" borderId="27" xfId="0" applyNumberFormat="1" applyFont="1" applyFill="1" applyBorder="1" applyAlignment="1">
      <alignment horizontal="center"/>
    </xf>
    <xf numFmtId="15" fontId="3" fillId="0" borderId="12" xfId="0" applyNumberFormat="1" applyFont="1" applyBorder="1" applyAlignment="1">
      <alignment horizontal="center" vertical="center"/>
    </xf>
    <xf numFmtId="15" fontId="3" fillId="0" borderId="13" xfId="0" applyNumberFormat="1" applyFont="1" applyBorder="1" applyAlignment="1">
      <alignment horizontal="center" vertical="center"/>
    </xf>
    <xf numFmtId="15" fontId="3" fillId="0" borderId="14" xfId="0" applyNumberFormat="1" applyFont="1" applyBorder="1" applyAlignment="1">
      <alignment horizontal="center" vertical="center"/>
    </xf>
    <xf numFmtId="15" fontId="3" fillId="0" borderId="15" xfId="0" applyNumberFormat="1" applyFont="1" applyBorder="1" applyAlignment="1">
      <alignment horizontal="center" vertical="center"/>
    </xf>
    <xf numFmtId="15" fontId="3" fillId="0" borderId="16" xfId="0" applyNumberFormat="1" applyFont="1" applyBorder="1" applyAlignment="1">
      <alignment horizontal="center" vertical="center"/>
    </xf>
    <xf numFmtId="15" fontId="3" fillId="0" borderId="0" xfId="0" applyNumberFormat="1" applyFont="1"/>
    <xf numFmtId="1" fontId="2" fillId="12" borderId="27" xfId="0" applyNumberFormat="1" applyFont="1" applyFill="1" applyBorder="1" applyAlignment="1">
      <alignment horizontal="center" vertical="center" wrapText="1"/>
    </xf>
    <xf numFmtId="165" fontId="2" fillId="10" borderId="27" xfId="1" applyNumberFormat="1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 wrapText="1"/>
    </xf>
    <xf numFmtId="165" fontId="2" fillId="12" borderId="27" xfId="1" applyNumberFormat="1" applyFont="1" applyFill="1" applyBorder="1" applyAlignment="1">
      <alignment horizontal="center" vertical="center"/>
    </xf>
    <xf numFmtId="165" fontId="15" fillId="12" borderId="27" xfId="1" applyNumberFormat="1" applyFont="1" applyFill="1" applyBorder="1" applyAlignment="1">
      <alignment horizontal="center" vertical="center"/>
    </xf>
    <xf numFmtId="166" fontId="3" fillId="12" borderId="27" xfId="0" applyNumberFormat="1" applyFont="1" applyFill="1" applyBorder="1" applyAlignment="1">
      <alignment horizontal="center"/>
    </xf>
    <xf numFmtId="1" fontId="15" fillId="3" borderId="31" xfId="0" applyNumberFormat="1" applyFont="1" applyFill="1" applyBorder="1" applyAlignment="1">
      <alignment horizontal="left" vertical="top" wrapText="1"/>
    </xf>
    <xf numFmtId="1" fontId="15" fillId="3" borderId="13" xfId="0" applyNumberFormat="1" applyFont="1" applyFill="1" applyBorder="1" applyAlignment="1">
      <alignment horizontal="left" vertical="top" wrapText="1"/>
    </xf>
    <xf numFmtId="1" fontId="15" fillId="3" borderId="32" xfId="0" applyNumberFormat="1" applyFont="1" applyFill="1" applyBorder="1" applyAlignment="1">
      <alignment horizontal="left" vertical="top" wrapText="1"/>
    </xf>
    <xf numFmtId="1" fontId="15" fillId="3" borderId="27" xfId="0" applyNumberFormat="1" applyFont="1" applyFill="1" applyBorder="1" applyAlignment="1">
      <alignment horizontal="left" vertical="top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" fontId="15" fillId="3" borderId="28" xfId="0" applyNumberFormat="1" applyFont="1" applyFill="1" applyBorder="1" applyAlignment="1">
      <alignment horizontal="left" vertical="top" wrapText="1"/>
    </xf>
    <xf numFmtId="1" fontId="15" fillId="3" borderId="29" xfId="0" applyNumberFormat="1" applyFont="1" applyFill="1" applyBorder="1" applyAlignment="1">
      <alignment horizontal="left" vertical="top" wrapText="1"/>
    </xf>
    <xf numFmtId="1" fontId="15" fillId="3" borderId="30" xfId="0" applyNumberFormat="1" applyFont="1" applyFill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16" fillId="0" borderId="2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5" fontId="3" fillId="0" borderId="19" xfId="0" applyNumberFormat="1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O208"/>
  <sheetViews>
    <sheetView tabSelected="1" topLeftCell="A33" zoomScale="90" zoomScaleNormal="90" workbookViewId="0">
      <selection activeCell="L53" sqref="L53"/>
    </sheetView>
  </sheetViews>
  <sheetFormatPr defaultRowHeight="14.4" x14ac:dyDescent="0.3"/>
  <cols>
    <col min="1" max="1" width="16.33203125" customWidth="1"/>
    <col min="2" max="2" width="15.5546875" customWidth="1"/>
    <col min="3" max="3" width="19.6640625" customWidth="1"/>
    <col min="4" max="4" width="15.88671875" style="22" customWidth="1"/>
    <col min="5" max="5" width="23" customWidth="1"/>
    <col min="6" max="6" width="10.44140625" customWidth="1"/>
    <col min="7" max="7" width="13.88671875" customWidth="1"/>
    <col min="8" max="8" width="15.33203125" customWidth="1"/>
    <col min="9" max="9" width="14.33203125" customWidth="1"/>
    <col min="10" max="10" width="17.5546875" customWidth="1"/>
    <col min="11" max="11" width="18" customWidth="1"/>
    <col min="12" max="12" width="26" customWidth="1"/>
    <col min="13" max="13" width="17.6640625" style="22" customWidth="1"/>
    <col min="14" max="14" width="17.44140625" customWidth="1"/>
    <col min="15" max="15" width="16.109375" style="85" customWidth="1"/>
    <col min="16" max="16" width="15.5546875" style="85" customWidth="1"/>
  </cols>
  <sheetData>
    <row r="1" spans="1:16" ht="16.2" thickBot="1" x14ac:dyDescent="0.35">
      <c r="A1" s="135" t="s">
        <v>166</v>
      </c>
      <c r="B1" s="136"/>
      <c r="C1" s="136"/>
      <c r="D1" s="136"/>
      <c r="E1" s="137"/>
      <c r="F1" s="137"/>
      <c r="G1" s="137"/>
      <c r="H1" s="137"/>
      <c r="I1" s="137"/>
      <c r="J1" s="137"/>
      <c r="K1" s="137"/>
      <c r="L1" s="137"/>
      <c r="M1" s="136"/>
      <c r="N1" s="138"/>
    </row>
    <row r="2" spans="1:16" ht="15.6" x14ac:dyDescent="0.3">
      <c r="A2" s="1"/>
      <c r="B2" s="11"/>
      <c r="C2" s="2"/>
      <c r="D2" s="18"/>
      <c r="E2" s="139" t="s">
        <v>0</v>
      </c>
      <c r="F2" s="140"/>
      <c r="G2" s="140"/>
      <c r="H2" s="141"/>
      <c r="I2" s="139" t="s">
        <v>1</v>
      </c>
      <c r="J2" s="141"/>
      <c r="K2" s="140" t="s">
        <v>2</v>
      </c>
      <c r="L2" s="140"/>
      <c r="M2" s="23"/>
      <c r="N2" s="3"/>
    </row>
    <row r="3" spans="1:16" ht="15.6" x14ac:dyDescent="0.3">
      <c r="A3" s="4"/>
      <c r="B3" s="12"/>
      <c r="C3" s="5"/>
      <c r="D3" s="19" t="s">
        <v>3</v>
      </c>
      <c r="E3" s="102">
        <v>46204</v>
      </c>
      <c r="F3" s="103"/>
      <c r="G3" s="103"/>
      <c r="H3" s="104">
        <v>46367</v>
      </c>
      <c r="I3" s="102">
        <v>46391</v>
      </c>
      <c r="J3" s="104">
        <v>46203</v>
      </c>
      <c r="K3" s="105" t="s">
        <v>4</v>
      </c>
      <c r="L3" s="106" t="s">
        <v>4</v>
      </c>
      <c r="M3" s="24"/>
      <c r="N3" s="6"/>
    </row>
    <row r="4" spans="1:16" ht="16.2" thickBot="1" x14ac:dyDescent="0.35">
      <c r="A4" s="7"/>
      <c r="B4" s="13"/>
      <c r="C4" s="8"/>
      <c r="D4" s="20" t="s">
        <v>5</v>
      </c>
      <c r="E4" s="131">
        <v>46204</v>
      </c>
      <c r="F4" s="132"/>
      <c r="G4" s="132"/>
      <c r="H4" s="133"/>
      <c r="I4" s="131">
        <v>46391</v>
      </c>
      <c r="J4" s="133"/>
      <c r="K4" s="142" t="s">
        <v>4</v>
      </c>
      <c r="L4" s="142"/>
      <c r="M4" s="25"/>
      <c r="N4" s="8"/>
    </row>
    <row r="5" spans="1:16" ht="15.6" x14ac:dyDescent="0.3">
      <c r="A5" s="7"/>
      <c r="B5" s="13"/>
      <c r="C5" s="8"/>
      <c r="D5" s="19" t="s">
        <v>6</v>
      </c>
      <c r="E5" s="102">
        <v>46244</v>
      </c>
      <c r="F5" s="103"/>
      <c r="G5" s="103"/>
      <c r="H5" s="104">
        <v>46367</v>
      </c>
      <c r="I5" s="102">
        <v>46392</v>
      </c>
      <c r="J5" s="104">
        <v>46568</v>
      </c>
      <c r="K5" s="105">
        <v>46531</v>
      </c>
      <c r="L5" s="106">
        <v>45880</v>
      </c>
      <c r="M5" s="25"/>
      <c r="N5" s="8"/>
    </row>
    <row r="6" spans="1:16" ht="16.2" thickBot="1" x14ac:dyDescent="0.35">
      <c r="A6" s="7"/>
      <c r="B6" s="13"/>
      <c r="C6" s="8"/>
      <c r="D6" s="20" t="s">
        <v>5</v>
      </c>
      <c r="E6" s="131">
        <v>46244</v>
      </c>
      <c r="F6" s="132"/>
      <c r="G6" s="132"/>
      <c r="H6" s="133"/>
      <c r="I6" s="131">
        <v>46392</v>
      </c>
      <c r="J6" s="133"/>
      <c r="K6" s="132">
        <v>46531</v>
      </c>
      <c r="L6" s="133"/>
      <c r="M6" s="25"/>
      <c r="N6" s="8"/>
    </row>
    <row r="7" spans="1:16" ht="15.6" x14ac:dyDescent="0.3">
      <c r="A7" s="4"/>
      <c r="B7" s="12"/>
      <c r="C7" s="5"/>
      <c r="D7" s="21" t="s">
        <v>53</v>
      </c>
      <c r="E7" s="107">
        <v>46252</v>
      </c>
      <c r="F7" s="107"/>
      <c r="G7" s="107"/>
      <c r="H7" s="104">
        <v>46367</v>
      </c>
      <c r="I7" s="102">
        <v>46398</v>
      </c>
      <c r="J7" s="104">
        <v>46493</v>
      </c>
      <c r="K7" s="102">
        <v>46517</v>
      </c>
      <c r="L7" s="104">
        <v>46605</v>
      </c>
      <c r="M7" s="25"/>
      <c r="N7" s="6"/>
    </row>
    <row r="8" spans="1:16" ht="16.2" thickBot="1" x14ac:dyDescent="0.35">
      <c r="A8" s="9"/>
      <c r="B8" s="14"/>
      <c r="C8" s="10"/>
      <c r="D8" s="20" t="s">
        <v>5</v>
      </c>
      <c r="E8" s="131">
        <v>46252</v>
      </c>
      <c r="F8" s="132"/>
      <c r="G8" s="132"/>
      <c r="H8" s="133"/>
      <c r="I8" s="131">
        <v>46398</v>
      </c>
      <c r="J8" s="134"/>
      <c r="K8" s="131">
        <v>46517</v>
      </c>
      <c r="L8" s="134"/>
      <c r="M8" s="26"/>
      <c r="N8" s="10"/>
    </row>
    <row r="9" spans="1:16" ht="15.6" thickBot="1" x14ac:dyDescent="0.35">
      <c r="A9" s="118" t="s">
        <v>7</v>
      </c>
      <c r="B9" s="119"/>
      <c r="C9" s="119"/>
      <c r="D9" s="120"/>
      <c r="E9" s="120"/>
      <c r="F9" s="120"/>
      <c r="G9" s="120"/>
      <c r="H9" s="120"/>
      <c r="I9" s="120"/>
      <c r="J9" s="120"/>
      <c r="K9" s="120"/>
      <c r="L9" s="120"/>
      <c r="M9" s="119"/>
      <c r="N9" s="121"/>
    </row>
    <row r="10" spans="1:16" ht="16.2" thickBot="1" x14ac:dyDescent="0.35">
      <c r="A10" s="122" t="s">
        <v>167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4"/>
    </row>
    <row r="11" spans="1:16" ht="35.4" customHeight="1" x14ac:dyDescent="0.3">
      <c r="A11" s="125" t="s">
        <v>8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7"/>
    </row>
    <row r="12" spans="1:16" ht="46.8" x14ac:dyDescent="0.3">
      <c r="A12" s="29" t="s">
        <v>9</v>
      </c>
      <c r="B12" s="29" t="s">
        <v>10</v>
      </c>
      <c r="C12" s="30" t="s">
        <v>52</v>
      </c>
      <c r="D12" s="30" t="s">
        <v>56</v>
      </c>
      <c r="E12" s="31" t="s">
        <v>11</v>
      </c>
      <c r="F12" s="31" t="s">
        <v>12</v>
      </c>
      <c r="G12" s="31" t="s">
        <v>13</v>
      </c>
      <c r="H12" s="31" t="s">
        <v>142</v>
      </c>
      <c r="I12" s="65" t="s">
        <v>14</v>
      </c>
      <c r="J12" s="31" t="s">
        <v>15</v>
      </c>
      <c r="K12" s="31" t="s">
        <v>16</v>
      </c>
      <c r="L12" s="31" t="s">
        <v>17</v>
      </c>
      <c r="M12" s="31" t="s">
        <v>18</v>
      </c>
      <c r="N12" s="31" t="s">
        <v>19</v>
      </c>
      <c r="O12" s="31" t="s">
        <v>200</v>
      </c>
      <c r="P12" s="31" t="s">
        <v>201</v>
      </c>
    </row>
    <row r="13" spans="1:16" ht="15.6" x14ac:dyDescent="0.3">
      <c r="A13" s="66" t="s">
        <v>20</v>
      </c>
      <c r="B13" s="17" t="s">
        <v>143</v>
      </c>
      <c r="C13" s="33"/>
      <c r="D13" s="34" t="s">
        <v>55</v>
      </c>
      <c r="E13" s="35">
        <f>SUM(E14:E15)</f>
        <v>12026</v>
      </c>
      <c r="F13" s="35">
        <f>SUM(F14:F15)</f>
        <v>6538</v>
      </c>
      <c r="G13" s="35">
        <f>$E$103</f>
        <v>80</v>
      </c>
      <c r="H13" s="35">
        <f>D13*$E$105</f>
        <v>16920</v>
      </c>
      <c r="I13" s="35">
        <f>SUM(I14:I15)</f>
        <v>1000</v>
      </c>
      <c r="J13" s="35">
        <f>D13*$E$106</f>
        <v>3580</v>
      </c>
      <c r="K13" s="35">
        <f>(D13*$E$107)+($E$108*2)</f>
        <v>12240</v>
      </c>
      <c r="L13" s="35">
        <f t="shared" ref="L13:L18" si="0">SUM(E13:K13)</f>
        <v>52384</v>
      </c>
      <c r="M13" s="35">
        <f>SUM(M14:M15)</f>
        <v>20544</v>
      </c>
      <c r="N13" s="35">
        <f t="shared" ref="N13:N18" si="1">SUM(L13:M13)</f>
        <v>72928</v>
      </c>
      <c r="O13" s="86">
        <v>20544</v>
      </c>
      <c r="P13" s="87">
        <f>L13+O13</f>
        <v>72928</v>
      </c>
    </row>
    <row r="14" spans="1:16" ht="16.8" x14ac:dyDescent="0.3">
      <c r="A14" s="17"/>
      <c r="B14" s="15" t="s">
        <v>21</v>
      </c>
      <c r="C14" s="36" t="s">
        <v>168</v>
      </c>
      <c r="D14" s="37" t="s">
        <v>22</v>
      </c>
      <c r="E14" s="38">
        <f>$B$101</f>
        <v>6013</v>
      </c>
      <c r="F14" s="38">
        <f>$B$191+$B$192+$B$193+$B$194+$B$195+$B$196+$E$101</f>
        <v>3269</v>
      </c>
      <c r="G14" s="39">
        <f>ROUNDUP(G13/2,0)</f>
        <v>40</v>
      </c>
      <c r="H14" s="39">
        <f>ROUNDUP(H13/2,0)</f>
        <v>8460</v>
      </c>
      <c r="I14" s="44">
        <f>$B$200</f>
        <v>500</v>
      </c>
      <c r="J14" s="39">
        <f>ROUNDUP(J13/2,0)</f>
        <v>1790</v>
      </c>
      <c r="K14" s="39">
        <f>ROUNDUP(K13/2,0)</f>
        <v>6120</v>
      </c>
      <c r="L14" s="38">
        <f t="shared" si="0"/>
        <v>26192</v>
      </c>
      <c r="M14" s="38">
        <f>$B$102</f>
        <v>10272</v>
      </c>
      <c r="N14" s="44">
        <f t="shared" si="1"/>
        <v>36464</v>
      </c>
      <c r="O14" s="91">
        <v>10272</v>
      </c>
      <c r="P14" s="92">
        <f t="shared" ref="P14:P15" si="2">L14+O14</f>
        <v>36464</v>
      </c>
    </row>
    <row r="15" spans="1:16" ht="16.8" x14ac:dyDescent="0.3">
      <c r="A15" s="17"/>
      <c r="B15" s="15" t="s">
        <v>1</v>
      </c>
      <c r="C15" s="36" t="s">
        <v>169</v>
      </c>
      <c r="D15" s="37" t="s">
        <v>22</v>
      </c>
      <c r="E15" s="38">
        <f>$B$101</f>
        <v>6013</v>
      </c>
      <c r="F15" s="38">
        <f>$C$191+$C$192+$C$193+$C$194+$C$195+$C$196+$E$102</f>
        <v>3269</v>
      </c>
      <c r="G15" s="39">
        <f>ROUNDDOWN(G13/2,0)</f>
        <v>40</v>
      </c>
      <c r="H15" s="39">
        <f>ROUNDDOWN(H13/2,0)</f>
        <v>8460</v>
      </c>
      <c r="I15" s="44">
        <f>$C$200</f>
        <v>500</v>
      </c>
      <c r="J15" s="39">
        <f>ROUNDDOWN(J13/2,0)</f>
        <v>1790</v>
      </c>
      <c r="K15" s="39">
        <f>ROUNDDOWN(K13/2,0)</f>
        <v>6120</v>
      </c>
      <c r="L15" s="38">
        <f t="shared" si="0"/>
        <v>26192</v>
      </c>
      <c r="M15" s="38">
        <f>$B$102</f>
        <v>10272</v>
      </c>
      <c r="N15" s="44">
        <f t="shared" si="1"/>
        <v>36464</v>
      </c>
      <c r="O15" s="91">
        <v>10272</v>
      </c>
      <c r="P15" s="92">
        <f t="shared" si="2"/>
        <v>36464</v>
      </c>
    </row>
    <row r="16" spans="1:16" ht="15.6" x14ac:dyDescent="0.3">
      <c r="A16" s="66" t="s">
        <v>23</v>
      </c>
      <c r="B16" s="17" t="s">
        <v>124</v>
      </c>
      <c r="C16" s="33"/>
      <c r="D16" s="34" t="s">
        <v>51</v>
      </c>
      <c r="E16" s="35">
        <f>SUM(E17:E18)</f>
        <v>8856</v>
      </c>
      <c r="F16" s="35">
        <f>SUM(F17:F18)</f>
        <v>6070</v>
      </c>
      <c r="G16" s="35">
        <f>$E$103</f>
        <v>80</v>
      </c>
      <c r="H16" s="35">
        <f>D16*$E$105</f>
        <v>18612</v>
      </c>
      <c r="I16" s="35">
        <f>SUM(I17:I18)</f>
        <v>1000</v>
      </c>
      <c r="J16" s="35">
        <f>D16*$E$106</f>
        <v>3938</v>
      </c>
      <c r="K16" s="35">
        <f>(D16*$E$107)+($E$108*2)</f>
        <v>13443</v>
      </c>
      <c r="L16" s="35">
        <f t="shared" si="0"/>
        <v>51999</v>
      </c>
      <c r="M16" s="35">
        <f>SUM(M17:M18)</f>
        <v>4704</v>
      </c>
      <c r="N16" s="35">
        <f t="shared" si="1"/>
        <v>56703</v>
      </c>
      <c r="O16" s="87">
        <f>SUM(O17:O18)</f>
        <v>8856</v>
      </c>
      <c r="P16" s="87">
        <f t="shared" ref="P16:P23" si="3">L16+O16</f>
        <v>60855</v>
      </c>
    </row>
    <row r="17" spans="1:16" ht="16.8" x14ac:dyDescent="0.3">
      <c r="A17" s="17"/>
      <c r="B17" s="15" t="s">
        <v>21</v>
      </c>
      <c r="C17" s="36" t="s">
        <v>189</v>
      </c>
      <c r="D17" s="37" t="s">
        <v>22</v>
      </c>
      <c r="E17" s="38">
        <f>B103</f>
        <v>4428</v>
      </c>
      <c r="F17" s="38">
        <f>$B$140+$B$141+$B$142+$B$143+$B$144+$B$145+$E$101</f>
        <v>3040</v>
      </c>
      <c r="G17" s="39">
        <f>ROUNDUP(G16/2,0)</f>
        <v>40</v>
      </c>
      <c r="H17" s="39">
        <f>ROUNDUP(H16/2,0)</f>
        <v>9306</v>
      </c>
      <c r="I17" s="44">
        <f>$B$200</f>
        <v>500</v>
      </c>
      <c r="J17" s="39">
        <f>ROUNDUP(J16/2,0)</f>
        <v>1969</v>
      </c>
      <c r="K17" s="39">
        <f>ROUNDUP(K16/2,0)</f>
        <v>6722</v>
      </c>
      <c r="L17" s="38">
        <f t="shared" si="0"/>
        <v>26005</v>
      </c>
      <c r="M17" s="38">
        <f>B104</f>
        <v>2352</v>
      </c>
      <c r="N17" s="44">
        <f t="shared" si="1"/>
        <v>28357</v>
      </c>
      <c r="O17" s="92">
        <v>4428</v>
      </c>
      <c r="P17" s="92">
        <f t="shared" si="3"/>
        <v>30433</v>
      </c>
    </row>
    <row r="18" spans="1:16" ht="16.8" x14ac:dyDescent="0.3">
      <c r="A18" s="17"/>
      <c r="B18" s="15" t="s">
        <v>1</v>
      </c>
      <c r="C18" s="36" t="s">
        <v>170</v>
      </c>
      <c r="D18" s="37" t="s">
        <v>22</v>
      </c>
      <c r="E18" s="38">
        <f>B103</f>
        <v>4428</v>
      </c>
      <c r="F18" s="38">
        <f>$C$140+$C$141+$C$142+$C$143+$C$144+$C$145+$E$102</f>
        <v>3030</v>
      </c>
      <c r="G18" s="39">
        <f>ROUNDDOWN(G16/2,0)</f>
        <v>40</v>
      </c>
      <c r="H18" s="39">
        <f>ROUNDDOWN(H16/2,0)</f>
        <v>9306</v>
      </c>
      <c r="I18" s="44">
        <f>$C$200</f>
        <v>500</v>
      </c>
      <c r="J18" s="39">
        <f>ROUNDDOWN(J16/2,0)</f>
        <v>1969</v>
      </c>
      <c r="K18" s="39">
        <f>ROUNDDOWN(K16/2,0)</f>
        <v>6721</v>
      </c>
      <c r="L18" s="38">
        <f t="shared" si="0"/>
        <v>25994</v>
      </c>
      <c r="M18" s="38">
        <f>B104</f>
        <v>2352</v>
      </c>
      <c r="N18" s="44">
        <f t="shared" si="1"/>
        <v>28346</v>
      </c>
      <c r="O18" s="92">
        <v>4428</v>
      </c>
      <c r="P18" s="92">
        <f t="shared" si="3"/>
        <v>30422</v>
      </c>
    </row>
    <row r="19" spans="1:16" ht="15.6" x14ac:dyDescent="0.3">
      <c r="A19" s="66" t="s">
        <v>24</v>
      </c>
      <c r="B19" s="17" t="s">
        <v>144</v>
      </c>
      <c r="C19" s="33"/>
      <c r="D19" s="34" t="s">
        <v>51</v>
      </c>
      <c r="E19" s="35">
        <f>SUM(E20:E21)</f>
        <v>8856</v>
      </c>
      <c r="F19" s="35">
        <f>SUM(F20:F21)</f>
        <v>6070</v>
      </c>
      <c r="G19" s="35">
        <f>$E$103</f>
        <v>80</v>
      </c>
      <c r="H19" s="35">
        <f>D19*$E$105</f>
        <v>18612</v>
      </c>
      <c r="I19" s="35">
        <f>SUM(I20:I21)</f>
        <v>1000</v>
      </c>
      <c r="J19" s="35">
        <f>D19*$E$106</f>
        <v>3938</v>
      </c>
      <c r="K19" s="35">
        <f>(D19*$E$107)+($E$108*2)</f>
        <v>13443</v>
      </c>
      <c r="L19" s="35">
        <f>SUM(E19:K19)</f>
        <v>51999</v>
      </c>
      <c r="M19" s="35">
        <f>SUM(M20:M21)</f>
        <v>4704</v>
      </c>
      <c r="N19" s="35">
        <f>SUM(N20:N21)</f>
        <v>56703</v>
      </c>
      <c r="O19" s="87">
        <f>SUM(O20:O21)</f>
        <v>8856</v>
      </c>
      <c r="P19" s="87">
        <f t="shared" si="3"/>
        <v>60855</v>
      </c>
    </row>
    <row r="20" spans="1:16" ht="16.8" x14ac:dyDescent="0.3">
      <c r="A20" s="17"/>
      <c r="B20" s="15" t="s">
        <v>21</v>
      </c>
      <c r="C20" s="36" t="s">
        <v>171</v>
      </c>
      <c r="D20" s="37" t="s">
        <v>22</v>
      </c>
      <c r="E20" s="38">
        <f>B103</f>
        <v>4428</v>
      </c>
      <c r="F20" s="38">
        <f>$B$140+$B$141+$B$142+$B$143+$B$144+$B$145+$E$101</f>
        <v>3040</v>
      </c>
      <c r="G20" s="39">
        <f>ROUNDUP(G19/2,0)</f>
        <v>40</v>
      </c>
      <c r="H20" s="39">
        <f>ROUNDUP(H19/2,0)</f>
        <v>9306</v>
      </c>
      <c r="I20" s="44">
        <f>$B$200</f>
        <v>500</v>
      </c>
      <c r="J20" s="39">
        <f>ROUNDUP(J19/2,0)</f>
        <v>1969</v>
      </c>
      <c r="K20" s="39">
        <f>ROUNDUP(K19/2,0)</f>
        <v>6722</v>
      </c>
      <c r="L20" s="38">
        <f>SUM(E20:K20)</f>
        <v>26005</v>
      </c>
      <c r="M20" s="38">
        <f>B104</f>
        <v>2352</v>
      </c>
      <c r="N20" s="40">
        <f>SUM(L20:M20)</f>
        <v>28357</v>
      </c>
      <c r="O20" s="92">
        <v>4428</v>
      </c>
      <c r="P20" s="92">
        <f t="shared" si="3"/>
        <v>30433</v>
      </c>
    </row>
    <row r="21" spans="1:16" ht="16.8" x14ac:dyDescent="0.3">
      <c r="A21" s="17"/>
      <c r="B21" s="15" t="s">
        <v>1</v>
      </c>
      <c r="C21" s="36" t="s">
        <v>172</v>
      </c>
      <c r="D21" s="37" t="s">
        <v>22</v>
      </c>
      <c r="E21" s="38">
        <f>B103</f>
        <v>4428</v>
      </c>
      <c r="F21" s="38">
        <f>$C$140+$C$141+$C$142+$C$143+$C$144+$C$145+$E$102</f>
        <v>3030</v>
      </c>
      <c r="G21" s="39">
        <f>ROUNDDOWN(G19/2,0)</f>
        <v>40</v>
      </c>
      <c r="H21" s="39">
        <f>ROUNDDOWN(H19/2,0)</f>
        <v>9306</v>
      </c>
      <c r="I21" s="44">
        <f>$C$200</f>
        <v>500</v>
      </c>
      <c r="J21" s="39">
        <f>ROUNDDOWN(J19/2,0)</f>
        <v>1969</v>
      </c>
      <c r="K21" s="39">
        <f>ROUNDDOWN(K19/2,0)</f>
        <v>6721</v>
      </c>
      <c r="L21" s="38">
        <f>SUM(E21:K21)</f>
        <v>25994</v>
      </c>
      <c r="M21" s="38">
        <f>B104</f>
        <v>2352</v>
      </c>
      <c r="N21" s="40">
        <f>SUM(L21:M21)</f>
        <v>28346</v>
      </c>
      <c r="O21" s="92">
        <v>4428</v>
      </c>
      <c r="P21" s="92">
        <f t="shared" si="3"/>
        <v>30422</v>
      </c>
    </row>
    <row r="22" spans="1:16" ht="24.6" customHeight="1" x14ac:dyDescent="0.3">
      <c r="A22" s="66" t="s">
        <v>25</v>
      </c>
      <c r="B22" s="17" t="s">
        <v>87</v>
      </c>
      <c r="C22" s="41"/>
      <c r="D22" s="42">
        <v>10</v>
      </c>
      <c r="E22" s="35">
        <f>SUM(E23:E24)</f>
        <v>8856</v>
      </c>
      <c r="F22" s="35">
        <f>SUM(F23:F24)</f>
        <v>1160</v>
      </c>
      <c r="G22" s="35">
        <f>$E$103</f>
        <v>80</v>
      </c>
      <c r="H22" s="35">
        <f>D22*$E$105</f>
        <v>16920</v>
      </c>
      <c r="I22" s="35">
        <f>SUM(I23:I24)</f>
        <v>1000</v>
      </c>
      <c r="J22" s="35">
        <f>D22*$E$106</f>
        <v>3580</v>
      </c>
      <c r="K22" s="35">
        <f>(D22*$E$107)</f>
        <v>12030</v>
      </c>
      <c r="L22" s="35">
        <f>SUM(E22:K22)</f>
        <v>43626</v>
      </c>
      <c r="M22" s="35">
        <f>SUM(M23:M24)</f>
        <v>4704</v>
      </c>
      <c r="N22" s="35">
        <f>SUM(N23:N24)</f>
        <v>48330</v>
      </c>
      <c r="O22" s="87">
        <f>SUM(O23:O24)</f>
        <v>8856</v>
      </c>
      <c r="P22" s="87">
        <f t="shared" si="3"/>
        <v>52482</v>
      </c>
    </row>
    <row r="23" spans="1:16" ht="16.8" x14ac:dyDescent="0.3">
      <c r="A23" s="17"/>
      <c r="B23" s="15" t="s">
        <v>26</v>
      </c>
      <c r="C23" s="36" t="s">
        <v>189</v>
      </c>
      <c r="D23" s="37" t="s">
        <v>22</v>
      </c>
      <c r="E23" s="38">
        <f>B105</f>
        <v>4428</v>
      </c>
      <c r="F23" s="38">
        <f>$B$168+$B$169</f>
        <v>516</v>
      </c>
      <c r="G23" s="39">
        <f>ROUNDUP(G22/2,0)</f>
        <v>40</v>
      </c>
      <c r="H23" s="39">
        <f>ROUNDUP(H22/2,0)</f>
        <v>8460</v>
      </c>
      <c r="I23" s="44">
        <f>$B$200</f>
        <v>500</v>
      </c>
      <c r="J23" s="39">
        <f>ROUNDUP(J22/2,0)</f>
        <v>1790</v>
      </c>
      <c r="K23" s="39">
        <f>ROUNDUP(K22/2,0)</f>
        <v>6015</v>
      </c>
      <c r="L23" s="38">
        <f t="shared" ref="L23:L29" si="4">SUM(E23:K23)</f>
        <v>21749</v>
      </c>
      <c r="M23" s="38">
        <f>B107</f>
        <v>2352</v>
      </c>
      <c r="N23" s="40">
        <f>SUM(L23:M23)</f>
        <v>24101</v>
      </c>
      <c r="O23" s="92">
        <v>4428</v>
      </c>
      <c r="P23" s="93">
        <f t="shared" si="3"/>
        <v>26177</v>
      </c>
    </row>
    <row r="24" spans="1:16" ht="16.8" x14ac:dyDescent="0.3">
      <c r="A24" s="17"/>
      <c r="B24" s="15" t="s">
        <v>27</v>
      </c>
      <c r="C24" s="36" t="s">
        <v>173</v>
      </c>
      <c r="D24" s="37" t="s">
        <v>22</v>
      </c>
      <c r="E24" s="38">
        <f>B106</f>
        <v>4428</v>
      </c>
      <c r="F24" s="38">
        <f>$C$168+$C$169</f>
        <v>644</v>
      </c>
      <c r="G24" s="39">
        <f>ROUNDDOWN(G22/2,0)</f>
        <v>40</v>
      </c>
      <c r="H24" s="39">
        <f>ROUNDDOWN(H22/2,0)</f>
        <v>8460</v>
      </c>
      <c r="I24" s="44">
        <f>$C$200</f>
        <v>500</v>
      </c>
      <c r="J24" s="39">
        <f>ROUNDDOWN(J22/2,0)</f>
        <v>1790</v>
      </c>
      <c r="K24" s="39">
        <f>ROUNDDOWN(K22/2,0)</f>
        <v>6015</v>
      </c>
      <c r="L24" s="38">
        <f t="shared" si="4"/>
        <v>21877</v>
      </c>
      <c r="M24" s="38">
        <f>B108</f>
        <v>2352</v>
      </c>
      <c r="N24" s="40">
        <f>SUM(L24:M24)</f>
        <v>24229</v>
      </c>
      <c r="O24" s="92">
        <v>4428</v>
      </c>
      <c r="P24" s="93">
        <f t="shared" ref="P24" si="5">L24+O24</f>
        <v>26305</v>
      </c>
    </row>
    <row r="25" spans="1:16" ht="30" customHeight="1" x14ac:dyDescent="0.3">
      <c r="A25" s="66" t="s">
        <v>28</v>
      </c>
      <c r="B25" s="17" t="s">
        <v>88</v>
      </c>
      <c r="C25" s="69"/>
      <c r="D25" s="42">
        <v>6</v>
      </c>
      <c r="E25" s="35">
        <f>E26</f>
        <v>4428</v>
      </c>
      <c r="F25" s="35">
        <f>F26</f>
        <v>516</v>
      </c>
      <c r="G25" s="35">
        <f>$E$103/2</f>
        <v>40</v>
      </c>
      <c r="H25" s="35">
        <f>D25*$E$105</f>
        <v>10152</v>
      </c>
      <c r="I25" s="35">
        <f>SUM(I26:I26)</f>
        <v>500</v>
      </c>
      <c r="J25" s="35">
        <f>D25*$E$106</f>
        <v>2148</v>
      </c>
      <c r="K25" s="35">
        <f>(D25*$E$107)</f>
        <v>7218</v>
      </c>
      <c r="L25" s="35">
        <f t="shared" si="4"/>
        <v>25002</v>
      </c>
      <c r="M25" s="35">
        <f>M26</f>
        <v>2352</v>
      </c>
      <c r="N25" s="35">
        <f>SUM(N26:N26)</f>
        <v>27354</v>
      </c>
      <c r="O25" s="96">
        <v>4428</v>
      </c>
      <c r="P25" s="96">
        <f>L25+O25</f>
        <v>29430</v>
      </c>
    </row>
    <row r="26" spans="1:16" ht="15.6" x14ac:dyDescent="0.3">
      <c r="A26" s="17"/>
      <c r="B26" s="15" t="s">
        <v>26</v>
      </c>
      <c r="C26" s="36" t="s">
        <v>202</v>
      </c>
      <c r="D26" s="37" t="s">
        <v>22</v>
      </c>
      <c r="E26" s="38">
        <f>B105</f>
        <v>4428</v>
      </c>
      <c r="F26" s="38">
        <f>$B$168+$B$169</f>
        <v>516</v>
      </c>
      <c r="G26" s="38">
        <f>G25</f>
        <v>40</v>
      </c>
      <c r="H26" s="38">
        <f>H25</f>
        <v>10152</v>
      </c>
      <c r="I26" s="44">
        <f>$B$200</f>
        <v>500</v>
      </c>
      <c r="J26" s="43">
        <f>J25</f>
        <v>2148</v>
      </c>
      <c r="K26" s="43">
        <f>K25</f>
        <v>7218</v>
      </c>
      <c r="L26" s="38">
        <f t="shared" si="4"/>
        <v>25002</v>
      </c>
      <c r="M26" s="38">
        <f>B107</f>
        <v>2352</v>
      </c>
      <c r="N26" s="44">
        <f>SUM(L26:M26)</f>
        <v>27354</v>
      </c>
      <c r="O26" s="94">
        <v>4428</v>
      </c>
      <c r="P26" s="92">
        <f>L26+O26</f>
        <v>29430</v>
      </c>
    </row>
    <row r="27" spans="1:16" ht="15.6" x14ac:dyDescent="0.3">
      <c r="A27" s="66" t="s">
        <v>29</v>
      </c>
      <c r="B27" s="17" t="s">
        <v>145</v>
      </c>
      <c r="C27" s="33"/>
      <c r="D27" s="42">
        <v>10</v>
      </c>
      <c r="E27" s="35">
        <f>E28+E29</f>
        <v>15000</v>
      </c>
      <c r="F27" s="35">
        <f>SUM(F28:F29)</f>
        <v>5964</v>
      </c>
      <c r="G27" s="35">
        <f>$E$104</f>
        <v>220</v>
      </c>
      <c r="H27" s="35">
        <f>D27*$E$105</f>
        <v>16920</v>
      </c>
      <c r="I27" s="35">
        <f>SUM(I28:I29)</f>
        <v>696</v>
      </c>
      <c r="J27" s="35">
        <f>D27*$E$106</f>
        <v>3580</v>
      </c>
      <c r="K27" s="35">
        <f>(D27*$E$107)+($E$108*2)</f>
        <v>12240</v>
      </c>
      <c r="L27" s="35">
        <f>SUM(E27:K27)</f>
        <v>54620</v>
      </c>
      <c r="M27" s="35">
        <f>SUM(M28:M29)</f>
        <v>2000</v>
      </c>
      <c r="N27" s="35">
        <f>SUM(L27:M27)</f>
        <v>56620</v>
      </c>
      <c r="O27" s="88">
        <f>SUM(O28:O29)</f>
        <v>15000</v>
      </c>
      <c r="P27" s="88">
        <f>L27+O27</f>
        <v>69620</v>
      </c>
    </row>
    <row r="28" spans="1:16" ht="16.8" x14ac:dyDescent="0.3">
      <c r="A28" s="17"/>
      <c r="B28" s="15" t="s">
        <v>21</v>
      </c>
      <c r="C28" s="36" t="s">
        <v>177</v>
      </c>
      <c r="D28" s="37" t="s">
        <v>22</v>
      </c>
      <c r="E28" s="38">
        <f>B109</f>
        <v>7500</v>
      </c>
      <c r="F28" s="38">
        <f>$B$173+$B$174+$B$175+$B$176+$B$177+$B$178+$E$101</f>
        <v>2987</v>
      </c>
      <c r="G28" s="39">
        <f>ROUNDUP(G27/2,0)</f>
        <v>110</v>
      </c>
      <c r="H28" s="39">
        <f>ROUNDUP(H27/2,0)</f>
        <v>8460</v>
      </c>
      <c r="I28" s="44">
        <f>$B$201</f>
        <v>614</v>
      </c>
      <c r="J28" s="39">
        <f>ROUNDUP(J27/2,0)</f>
        <v>1790</v>
      </c>
      <c r="K28" s="39">
        <f>ROUNDUP(K27/2,0)</f>
        <v>6120</v>
      </c>
      <c r="L28" s="38">
        <f t="shared" si="4"/>
        <v>27581</v>
      </c>
      <c r="M28" s="38">
        <f>B110</f>
        <v>1000</v>
      </c>
      <c r="N28" s="40">
        <f>SUM(L28:M28)</f>
        <v>28581</v>
      </c>
      <c r="O28" s="95">
        <v>7500</v>
      </c>
      <c r="P28" s="95">
        <f t="shared" ref="P28:P34" si="6">L28+O28</f>
        <v>35081</v>
      </c>
    </row>
    <row r="29" spans="1:16" ht="16.8" x14ac:dyDescent="0.3">
      <c r="A29" s="17"/>
      <c r="B29" s="15" t="s">
        <v>1</v>
      </c>
      <c r="C29" s="36" t="s">
        <v>173</v>
      </c>
      <c r="D29" s="37" t="s">
        <v>22</v>
      </c>
      <c r="E29" s="38">
        <f>B109</f>
        <v>7500</v>
      </c>
      <c r="F29" s="38">
        <f>$C$173+$C$174+$C$175+$C$176+$C$177+$C$178+$E$102</f>
        <v>2977</v>
      </c>
      <c r="G29" s="39">
        <f>ROUNDDOWN(G27/2,0)</f>
        <v>110</v>
      </c>
      <c r="H29" s="39">
        <f>ROUNDDOWN(H27/2,0)</f>
        <v>8460</v>
      </c>
      <c r="I29" s="44">
        <f>$C$201</f>
        <v>82</v>
      </c>
      <c r="J29" s="39">
        <f>ROUNDDOWN(J27/2,0)</f>
        <v>1790</v>
      </c>
      <c r="K29" s="39">
        <f>ROUNDDOWN(K27/2,0)</f>
        <v>6120</v>
      </c>
      <c r="L29" s="38">
        <f t="shared" si="4"/>
        <v>27039</v>
      </c>
      <c r="M29" s="38">
        <f>B110</f>
        <v>1000</v>
      </c>
      <c r="N29" s="40">
        <f>SUM(L29:M29)</f>
        <v>28039</v>
      </c>
      <c r="O29" s="95">
        <v>7500</v>
      </c>
      <c r="P29" s="95">
        <f t="shared" si="6"/>
        <v>34539</v>
      </c>
    </row>
    <row r="30" spans="1:16" ht="15.6" x14ac:dyDescent="0.3">
      <c r="A30" s="66" t="s">
        <v>30</v>
      </c>
      <c r="B30" s="17" t="s">
        <v>146</v>
      </c>
      <c r="C30" s="69"/>
      <c r="D30" s="63">
        <v>9</v>
      </c>
      <c r="E30" s="35">
        <f>SUM(E31:E32)</f>
        <v>15000</v>
      </c>
      <c r="F30" s="35">
        <f>SUM(F31:F32)</f>
        <v>5964</v>
      </c>
      <c r="G30" s="35">
        <f>$E$104</f>
        <v>220</v>
      </c>
      <c r="H30" s="35">
        <f>D30*$E$105</f>
        <v>15228</v>
      </c>
      <c r="I30" s="35">
        <f>SUM(I31:I32)</f>
        <v>500</v>
      </c>
      <c r="J30" s="35">
        <f>D30*$E$106</f>
        <v>3222</v>
      </c>
      <c r="K30" s="35">
        <f>(D30*$E$107)+($E$108*2)</f>
        <v>11037</v>
      </c>
      <c r="L30" s="35">
        <f>SUM(E30:K30)</f>
        <v>51171</v>
      </c>
      <c r="M30" s="35">
        <f>SUM(M31:M32)</f>
        <v>2000</v>
      </c>
      <c r="N30" s="35">
        <f>SUM(N31:N32)</f>
        <v>53171</v>
      </c>
      <c r="O30" s="88">
        <f>SUM(O31:O32)</f>
        <v>15000</v>
      </c>
      <c r="P30" s="88">
        <f>L30+O30</f>
        <v>66171</v>
      </c>
    </row>
    <row r="31" spans="1:16" ht="16.8" x14ac:dyDescent="0.3">
      <c r="A31" s="17"/>
      <c r="B31" s="15" t="s">
        <v>21</v>
      </c>
      <c r="C31" s="36" t="s">
        <v>181</v>
      </c>
      <c r="D31" s="70"/>
      <c r="E31" s="38">
        <f>B109</f>
        <v>7500</v>
      </c>
      <c r="F31" s="38">
        <f>$B$173+$B$174+$B$175+$B$176+$B$177+$B$178+$E$101</f>
        <v>2987</v>
      </c>
      <c r="G31" s="39">
        <f>ROUNDUP(G30/2,0)</f>
        <v>110</v>
      </c>
      <c r="H31" s="39">
        <f>ROUNDUP(H30/2,0)</f>
        <v>7614</v>
      </c>
      <c r="I31" s="44">
        <f>$B$202</f>
        <v>250</v>
      </c>
      <c r="J31" s="39">
        <f>ROUNDUP(J30/2,0)</f>
        <v>1611</v>
      </c>
      <c r="K31" s="39">
        <f>ROUNDUP(K30/2,0)</f>
        <v>5519</v>
      </c>
      <c r="L31" s="38">
        <f t="shared" ref="L31:L36" si="7">SUM(E31:K31)</f>
        <v>25591</v>
      </c>
      <c r="M31" s="38">
        <f>B110</f>
        <v>1000</v>
      </c>
      <c r="N31" s="40">
        <f>SUM(L31:M31)</f>
        <v>26591</v>
      </c>
      <c r="O31" s="95">
        <v>7500</v>
      </c>
      <c r="P31" s="95">
        <f t="shared" si="6"/>
        <v>33091</v>
      </c>
    </row>
    <row r="32" spans="1:16" ht="16.8" x14ac:dyDescent="0.3">
      <c r="A32" s="17"/>
      <c r="B32" s="15" t="s">
        <v>1</v>
      </c>
      <c r="C32" s="36" t="s">
        <v>191</v>
      </c>
      <c r="D32" s="70" t="s">
        <v>22</v>
      </c>
      <c r="E32" s="38">
        <f>B109</f>
        <v>7500</v>
      </c>
      <c r="F32" s="38">
        <f>$C$173+$C$174+$C$175+$C$176+$C$177+$C$178+$E$102</f>
        <v>2977</v>
      </c>
      <c r="G32" s="39">
        <f>ROUNDDOWN(G30/2,0)</f>
        <v>110</v>
      </c>
      <c r="H32" s="39">
        <f>ROUNDDOWN(H30/2,0)</f>
        <v>7614</v>
      </c>
      <c r="I32" s="44">
        <f>$C$202</f>
        <v>250</v>
      </c>
      <c r="J32" s="39">
        <f>ROUNDDOWN(J30/2,0)</f>
        <v>1611</v>
      </c>
      <c r="K32" s="39">
        <f>ROUNDDOWN(K30/2,0)</f>
        <v>5518</v>
      </c>
      <c r="L32" s="38">
        <f t="shared" si="7"/>
        <v>25580</v>
      </c>
      <c r="M32" s="38">
        <f>B110</f>
        <v>1000</v>
      </c>
      <c r="N32" s="40">
        <f>SUM(L32:M32)</f>
        <v>26580</v>
      </c>
      <c r="O32" s="95">
        <v>7500</v>
      </c>
      <c r="P32" s="95">
        <f t="shared" si="6"/>
        <v>33080</v>
      </c>
    </row>
    <row r="33" spans="1:639" ht="15.6" x14ac:dyDescent="0.3">
      <c r="A33" s="66" t="s">
        <v>31</v>
      </c>
      <c r="B33" s="46" t="s">
        <v>147</v>
      </c>
      <c r="C33" s="33"/>
      <c r="D33" s="34" t="s">
        <v>32</v>
      </c>
      <c r="E33" s="35">
        <f>SUM(E34:E36)</f>
        <v>18324</v>
      </c>
      <c r="F33" s="35">
        <f>SUM(F34:F36)</f>
        <v>750</v>
      </c>
      <c r="G33" s="35">
        <f>$E$104</f>
        <v>220</v>
      </c>
      <c r="H33" s="35">
        <f>D33*$E$105</f>
        <v>20304</v>
      </c>
      <c r="I33" s="35">
        <f t="shared" ref="I33:N33" si="8">SUM(I34:I36)</f>
        <v>1500</v>
      </c>
      <c r="J33" s="35">
        <f>D33*$E$106</f>
        <v>4296</v>
      </c>
      <c r="K33" s="35">
        <f>(D33*$E$107)+($E$108*2)</f>
        <v>14646</v>
      </c>
      <c r="L33" s="35">
        <f t="shared" si="7"/>
        <v>60040</v>
      </c>
      <c r="M33" s="35">
        <f t="shared" si="8"/>
        <v>30</v>
      </c>
      <c r="N33" s="35">
        <f t="shared" si="8"/>
        <v>60070</v>
      </c>
      <c r="O33" s="89">
        <v>18324</v>
      </c>
      <c r="P33" s="89">
        <f t="shared" si="6"/>
        <v>78364</v>
      </c>
    </row>
    <row r="34" spans="1:639" ht="16.8" x14ac:dyDescent="0.3">
      <c r="A34" s="17"/>
      <c r="B34" s="15" t="s">
        <v>33</v>
      </c>
      <c r="C34" s="36" t="s">
        <v>174</v>
      </c>
      <c r="D34" s="37" t="s">
        <v>22</v>
      </c>
      <c r="E34" s="38">
        <f>B115</f>
        <v>6108</v>
      </c>
      <c r="F34" s="44">
        <f>$B$165</f>
        <v>250</v>
      </c>
      <c r="G34" s="39">
        <f>ROUNDUP(G33/3,0)</f>
        <v>74</v>
      </c>
      <c r="H34" s="39">
        <f>ROUNDUP(H33/3,0)</f>
        <v>6768</v>
      </c>
      <c r="I34" s="44">
        <f>$B$200</f>
        <v>500</v>
      </c>
      <c r="J34" s="39">
        <f>ROUNDUP(J33/3,0)</f>
        <v>1432</v>
      </c>
      <c r="K34" s="39">
        <f>ROUNDUP(K33/3,0)</f>
        <v>4882</v>
      </c>
      <c r="L34" s="38">
        <f t="shared" si="7"/>
        <v>20014</v>
      </c>
      <c r="M34" s="38">
        <f>$B$116</f>
        <v>10</v>
      </c>
      <c r="N34" s="40">
        <f>SUM(L34:M34)</f>
        <v>20024</v>
      </c>
      <c r="O34" s="97">
        <v>6108</v>
      </c>
      <c r="P34" s="97">
        <f t="shared" si="6"/>
        <v>26122</v>
      </c>
    </row>
    <row r="35" spans="1:639" ht="16.8" x14ac:dyDescent="0.3">
      <c r="A35" s="17" t="s">
        <v>53</v>
      </c>
      <c r="B35" s="15" t="s">
        <v>34</v>
      </c>
      <c r="C35" s="36" t="s">
        <v>175</v>
      </c>
      <c r="D35" s="37" t="s">
        <v>22</v>
      </c>
      <c r="E35" s="38">
        <f>B115</f>
        <v>6108</v>
      </c>
      <c r="F35" s="44">
        <f>$B$165</f>
        <v>250</v>
      </c>
      <c r="G35" s="39">
        <f>ROUNDDOWN(G33/3,0)</f>
        <v>73</v>
      </c>
      <c r="H35" s="39">
        <f>ROUNDDOWN(H33/3,0)</f>
        <v>6768</v>
      </c>
      <c r="I35" s="44">
        <f>$C$200</f>
        <v>500</v>
      </c>
      <c r="J35" s="39">
        <f>ROUNDDOWN(J33/3,0)</f>
        <v>1432</v>
      </c>
      <c r="K35" s="39">
        <f>ROUNDDOWN(K33/3,0)</f>
        <v>4882</v>
      </c>
      <c r="L35" s="38">
        <f t="shared" si="7"/>
        <v>20013</v>
      </c>
      <c r="M35" s="38">
        <f>$B$116</f>
        <v>10</v>
      </c>
      <c r="N35" s="40">
        <f>SUM(L35:M35)</f>
        <v>20023</v>
      </c>
      <c r="O35" s="97">
        <v>6108</v>
      </c>
      <c r="P35" s="97">
        <f>L35+O35</f>
        <v>26121</v>
      </c>
    </row>
    <row r="36" spans="1:639" ht="30" x14ac:dyDescent="0.3">
      <c r="A36" s="17"/>
      <c r="B36" s="15" t="s">
        <v>35</v>
      </c>
      <c r="C36" s="36" t="s">
        <v>176</v>
      </c>
      <c r="D36" s="37" t="s">
        <v>22</v>
      </c>
      <c r="E36" s="38">
        <f>B115</f>
        <v>6108</v>
      </c>
      <c r="F36" s="44">
        <f>$B$165</f>
        <v>250</v>
      </c>
      <c r="G36" s="39">
        <f>ROUNDDOWN(G33/3,0)</f>
        <v>73</v>
      </c>
      <c r="H36" s="39">
        <f>ROUNDDOWN(H33/3,0)</f>
        <v>6768</v>
      </c>
      <c r="I36" s="44">
        <f>$D$200</f>
        <v>500</v>
      </c>
      <c r="J36" s="39">
        <f>ROUNDDOWN(J33/3,0)</f>
        <v>1432</v>
      </c>
      <c r="K36" s="39">
        <f>ROUNDDOWN(K33/3,0)</f>
        <v>4882</v>
      </c>
      <c r="L36" s="38">
        <f t="shared" si="7"/>
        <v>20013</v>
      </c>
      <c r="M36" s="38">
        <f>$B$116</f>
        <v>10</v>
      </c>
      <c r="N36" s="40">
        <f>SUM(L36:M36)</f>
        <v>20023</v>
      </c>
      <c r="O36" s="97">
        <v>6108</v>
      </c>
      <c r="P36" s="97">
        <f>L36+O36</f>
        <v>26121</v>
      </c>
    </row>
    <row r="37" spans="1:639" s="16" customFormat="1" ht="15.6" x14ac:dyDescent="0.3">
      <c r="A37" s="66" t="s">
        <v>162</v>
      </c>
      <c r="B37" s="46" t="s">
        <v>148</v>
      </c>
      <c r="C37" s="45"/>
      <c r="D37" s="63">
        <v>11</v>
      </c>
      <c r="E37" s="35">
        <f>SUM(E38:E39)</f>
        <v>19848</v>
      </c>
      <c r="F37" s="35">
        <f>SUM(F38:F39)</f>
        <v>6264</v>
      </c>
      <c r="G37" s="35">
        <f>$E$104</f>
        <v>220</v>
      </c>
      <c r="H37" s="35">
        <f>D37*$E$105</f>
        <v>18612</v>
      </c>
      <c r="I37" s="35">
        <f>SUM(I38:I39)</f>
        <v>2470</v>
      </c>
      <c r="J37" s="35">
        <f>D37*$E$106</f>
        <v>3938</v>
      </c>
      <c r="K37" s="35">
        <f>(D37*$E$107)+($E$108*2)</f>
        <v>13443</v>
      </c>
      <c r="L37" s="35">
        <f t="shared" ref="L37:L42" si="9">SUM(E37:K37)</f>
        <v>64795</v>
      </c>
      <c r="M37" s="35">
        <f>SUM(M38:M39)</f>
        <v>17652</v>
      </c>
      <c r="N37" s="35">
        <f>SUM(N38:N39)</f>
        <v>82447</v>
      </c>
      <c r="O37" s="79">
        <f>SUM(O38:O39)</f>
        <v>19848</v>
      </c>
      <c r="P37" s="79">
        <f>SUM(L37+O37)</f>
        <v>84643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</row>
    <row r="38" spans="1:639" s="16" customFormat="1" ht="16.8" x14ac:dyDescent="0.3">
      <c r="A38" s="17"/>
      <c r="B38" s="15" t="s">
        <v>21</v>
      </c>
      <c r="C38" s="36" t="s">
        <v>177</v>
      </c>
      <c r="D38" s="71" t="s">
        <v>22</v>
      </c>
      <c r="E38" s="38">
        <f>B117</f>
        <v>9924</v>
      </c>
      <c r="F38" s="44">
        <f>$B$156+$B$157+$B$158+$B$159+$B$160+$B$161+$B$162+$E$101</f>
        <v>3212</v>
      </c>
      <c r="G38" s="39">
        <f>ROUNDUP(G37/2,0)</f>
        <v>110</v>
      </c>
      <c r="H38" s="39">
        <f>ROUNDUP(H37/2,0)</f>
        <v>9306</v>
      </c>
      <c r="I38" s="44">
        <f>$B$203</f>
        <v>1235</v>
      </c>
      <c r="J38" s="39">
        <f>ROUNDUP(J37/2,0)</f>
        <v>1969</v>
      </c>
      <c r="K38" s="39">
        <f>ROUNDUP(K37/2,0)</f>
        <v>6722</v>
      </c>
      <c r="L38" s="44">
        <f t="shared" si="9"/>
        <v>32478</v>
      </c>
      <c r="M38" s="38">
        <f>B118</f>
        <v>8826</v>
      </c>
      <c r="N38" s="44">
        <f>SUM(L38:M38)</f>
        <v>41304</v>
      </c>
      <c r="O38" s="98">
        <v>9924</v>
      </c>
      <c r="P38" s="98">
        <f>L38+O38</f>
        <v>42402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</row>
    <row r="39" spans="1:639" s="16" customFormat="1" ht="16.8" x14ac:dyDescent="0.3">
      <c r="A39" s="17"/>
      <c r="B39" s="15" t="s">
        <v>1</v>
      </c>
      <c r="C39" s="36" t="s">
        <v>178</v>
      </c>
      <c r="D39" s="71" t="s">
        <v>22</v>
      </c>
      <c r="E39" s="38">
        <f>B117</f>
        <v>9924</v>
      </c>
      <c r="F39" s="44">
        <f>$C$156+$C$157+$C$158+$C$159+$C$160+$C$161+$C$162+$E$102</f>
        <v>3052</v>
      </c>
      <c r="G39" s="39">
        <f>ROUNDDOWN(G37/2,0)</f>
        <v>110</v>
      </c>
      <c r="H39" s="39">
        <f>ROUNDDOWN(H37/2,0)</f>
        <v>9306</v>
      </c>
      <c r="I39" s="44">
        <f>C203</f>
        <v>1235</v>
      </c>
      <c r="J39" s="39">
        <f>ROUNDDOWN(J37/2,0)</f>
        <v>1969</v>
      </c>
      <c r="K39" s="39">
        <f>ROUNDDOWN(K37/2,0)</f>
        <v>6721</v>
      </c>
      <c r="L39" s="44">
        <f t="shared" si="9"/>
        <v>32317</v>
      </c>
      <c r="M39" s="38">
        <f>B118</f>
        <v>8826</v>
      </c>
      <c r="N39" s="44">
        <f>SUM(L39:M39)</f>
        <v>41143</v>
      </c>
      <c r="O39" s="98">
        <v>9924</v>
      </c>
      <c r="P39" s="98">
        <f>L39+O39</f>
        <v>42241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</row>
    <row r="40" spans="1:639" s="16" customFormat="1" ht="15.6" x14ac:dyDescent="0.3">
      <c r="A40" s="66" t="s">
        <v>161</v>
      </c>
      <c r="B40" s="46" t="s">
        <v>149</v>
      </c>
      <c r="C40" s="33"/>
      <c r="D40" s="63">
        <v>12</v>
      </c>
      <c r="E40" s="35">
        <f>E41+E42</f>
        <v>19848</v>
      </c>
      <c r="F40" s="35">
        <f>SUM(F41:F42)</f>
        <v>6264</v>
      </c>
      <c r="G40" s="35">
        <f>$E$104</f>
        <v>220</v>
      </c>
      <c r="H40" s="35">
        <f>D40*$E$105</f>
        <v>20304</v>
      </c>
      <c r="I40" s="35">
        <f>SUM(I41:I42)</f>
        <v>799</v>
      </c>
      <c r="J40" s="35">
        <f>D40*$E$106</f>
        <v>4296</v>
      </c>
      <c r="K40" s="35">
        <f>(D40*$E$107)+($E$108*2)</f>
        <v>14646</v>
      </c>
      <c r="L40" s="35">
        <f t="shared" si="9"/>
        <v>66377</v>
      </c>
      <c r="M40" s="35">
        <f>SUM(M41:M42)</f>
        <v>17652</v>
      </c>
      <c r="N40" s="35">
        <f>SUM(N41:N42)</f>
        <v>84029</v>
      </c>
      <c r="O40" s="79">
        <f>SUM(O41:O42)</f>
        <v>19848</v>
      </c>
      <c r="P40" s="79">
        <f>SUM(L40+O40)</f>
        <v>86225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</row>
    <row r="41" spans="1:639" s="16" customFormat="1" ht="16.8" x14ac:dyDescent="0.3">
      <c r="A41" s="17"/>
      <c r="B41" s="15" t="s">
        <v>21</v>
      </c>
      <c r="C41" s="64" t="s">
        <v>179</v>
      </c>
      <c r="D41" s="71" t="s">
        <v>22</v>
      </c>
      <c r="E41" s="38">
        <f>B117</f>
        <v>9924</v>
      </c>
      <c r="F41" s="44">
        <f>$B$156+$B$157+$B$158+$B$159+$B$160+$B$161+$B$162++$E$101</f>
        <v>3212</v>
      </c>
      <c r="G41" s="39">
        <f>ROUNDUP(G40/2,0)</f>
        <v>110</v>
      </c>
      <c r="H41" s="39">
        <f>ROUNDUP(H40/2,0)</f>
        <v>10152</v>
      </c>
      <c r="I41" s="44">
        <f>$B$204</f>
        <v>422</v>
      </c>
      <c r="J41" s="39">
        <f>ROUNDUP(J40/2,0)</f>
        <v>2148</v>
      </c>
      <c r="K41" s="39">
        <f>ROUNDUP(K40/2,0)</f>
        <v>7323</v>
      </c>
      <c r="L41" s="44">
        <f t="shared" si="9"/>
        <v>33291</v>
      </c>
      <c r="M41" s="38">
        <f>B118</f>
        <v>8826</v>
      </c>
      <c r="N41" s="44">
        <f t="shared" ref="N41:N52" si="10">SUM(L41:M41)</f>
        <v>42117</v>
      </c>
      <c r="O41" s="98">
        <v>9924</v>
      </c>
      <c r="P41" s="98">
        <f>L41+O41</f>
        <v>43215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</row>
    <row r="42" spans="1:639" ht="16.8" x14ac:dyDescent="0.3">
      <c r="A42" s="17"/>
      <c r="B42" s="15" t="s">
        <v>36</v>
      </c>
      <c r="C42" s="36" t="s">
        <v>180</v>
      </c>
      <c r="D42" s="71" t="s">
        <v>22</v>
      </c>
      <c r="E42" s="38">
        <f>B117</f>
        <v>9924</v>
      </c>
      <c r="F42" s="44">
        <f>$C$156+$C$157+$C$158+$C$159+$C$160+$C$161+$C$162+$E$102</f>
        <v>3052</v>
      </c>
      <c r="G42" s="39">
        <f>ROUNDDOWN(G40/2,0)</f>
        <v>110</v>
      </c>
      <c r="H42" s="39">
        <f>ROUNDDOWN(H40/2,0)</f>
        <v>10152</v>
      </c>
      <c r="I42" s="44">
        <f>C205</f>
        <v>377</v>
      </c>
      <c r="J42" s="39">
        <f>ROUNDDOWN(J40/2,0)</f>
        <v>2148</v>
      </c>
      <c r="K42" s="39">
        <f>ROUNDDOWN(K40/2,0)</f>
        <v>7323</v>
      </c>
      <c r="L42" s="44">
        <f t="shared" si="9"/>
        <v>33086</v>
      </c>
      <c r="M42" s="38">
        <f>B118</f>
        <v>8826</v>
      </c>
      <c r="N42" s="44">
        <f t="shared" si="10"/>
        <v>41912</v>
      </c>
      <c r="O42" s="98">
        <v>9924</v>
      </c>
      <c r="P42" s="98">
        <f>L42+O42</f>
        <v>43010</v>
      </c>
    </row>
    <row r="43" spans="1:639" ht="15.6" x14ac:dyDescent="0.3">
      <c r="A43" s="99" t="s">
        <v>204</v>
      </c>
      <c r="B43" s="82" t="s">
        <v>148</v>
      </c>
      <c r="C43" s="45"/>
      <c r="D43" s="29">
        <v>11</v>
      </c>
      <c r="E43" s="100">
        <f>SUM(E44:E45)</f>
        <v>19848</v>
      </c>
      <c r="F43" s="100">
        <f>SUM(F44:F45)</f>
        <v>6264</v>
      </c>
      <c r="G43" s="100">
        <f>$E$104</f>
        <v>220</v>
      </c>
      <c r="H43" s="100">
        <f>D43*$E$105</f>
        <v>18612</v>
      </c>
      <c r="I43" s="100">
        <f>SUM(I44:I45)</f>
        <v>1235</v>
      </c>
      <c r="J43" s="100">
        <f>D43*$E$106</f>
        <v>3938</v>
      </c>
      <c r="K43" s="100">
        <f>(D43*$E$107)+($E$108*2)</f>
        <v>13443</v>
      </c>
      <c r="L43" s="100">
        <f t="shared" ref="L43:L45" si="11">SUM(E43:K43)</f>
        <v>63560</v>
      </c>
      <c r="M43" s="100">
        <f>SUM(M44:M45)</f>
        <v>4414</v>
      </c>
      <c r="N43" s="100">
        <f>SUM(N44:N45)</f>
        <v>67974</v>
      </c>
      <c r="O43" s="101">
        <f>SUM(O44:O45)</f>
        <v>8064</v>
      </c>
      <c r="P43" s="101">
        <f>SUM(L43+O43)</f>
        <v>71624</v>
      </c>
    </row>
    <row r="44" spans="1:639" ht="16.8" x14ac:dyDescent="0.3">
      <c r="A44" s="17"/>
      <c r="B44" s="15" t="s">
        <v>21</v>
      </c>
      <c r="C44" s="36" t="s">
        <v>177</v>
      </c>
      <c r="D44" s="37" t="s">
        <v>22</v>
      </c>
      <c r="E44" s="44">
        <f>B123</f>
        <v>9924</v>
      </c>
      <c r="F44" s="44">
        <f>$B$156+$B$157+$B$158+$B$159+$B$160+$B$161+$B$162+$E$101</f>
        <v>3212</v>
      </c>
      <c r="G44" s="68">
        <f>ROUNDUP(G43/2,0)</f>
        <v>110</v>
      </c>
      <c r="H44" s="68">
        <f>ROUNDUP(H43/2,0)</f>
        <v>9306</v>
      </c>
      <c r="I44" s="44">
        <f>$B$203</f>
        <v>1235</v>
      </c>
      <c r="J44" s="68">
        <f>ROUNDUP(J43/2,0)</f>
        <v>1969</v>
      </c>
      <c r="K44" s="68">
        <f>ROUNDUP(K43/2,0)</f>
        <v>6722</v>
      </c>
      <c r="L44" s="44">
        <f t="shared" si="11"/>
        <v>32478</v>
      </c>
      <c r="M44" s="44">
        <f>B124</f>
        <v>2207</v>
      </c>
      <c r="N44" s="44">
        <f>SUM(L44:M44)</f>
        <v>34685</v>
      </c>
      <c r="O44" s="98">
        <v>4032</v>
      </c>
      <c r="P44" s="98">
        <f t="shared" ref="P44:P49" si="12">L44+O44</f>
        <v>36510</v>
      </c>
    </row>
    <row r="45" spans="1:639" ht="16.8" x14ac:dyDescent="0.3">
      <c r="A45" s="17"/>
      <c r="B45" s="15" t="s">
        <v>1</v>
      </c>
      <c r="C45" s="36" t="s">
        <v>178</v>
      </c>
      <c r="D45" s="37" t="s">
        <v>22</v>
      </c>
      <c r="E45" s="44">
        <f>B123</f>
        <v>9924</v>
      </c>
      <c r="F45" s="44">
        <f>$C$156+$C$157+$C$158+$C$159+$C$160+$C$161+$C$162+$E$102</f>
        <v>3052</v>
      </c>
      <c r="G45" s="68">
        <f>ROUNDDOWN(G43/2,0)</f>
        <v>110</v>
      </c>
      <c r="H45" s="68">
        <f>ROUNDDOWN(H43/2,0)</f>
        <v>9306</v>
      </c>
      <c r="I45" s="44">
        <f>C209</f>
        <v>0</v>
      </c>
      <c r="J45" s="68">
        <f>ROUNDDOWN(J43/2,0)</f>
        <v>1969</v>
      </c>
      <c r="K45" s="68">
        <f>ROUNDDOWN(K43/2,0)</f>
        <v>6721</v>
      </c>
      <c r="L45" s="44">
        <f t="shared" si="11"/>
        <v>31082</v>
      </c>
      <c r="M45" s="44">
        <f>B124</f>
        <v>2207</v>
      </c>
      <c r="N45" s="44">
        <f>SUM(L45:M45)</f>
        <v>33289</v>
      </c>
      <c r="O45" s="98">
        <v>4032</v>
      </c>
      <c r="P45" s="98">
        <f t="shared" si="12"/>
        <v>35114</v>
      </c>
    </row>
    <row r="46" spans="1:639" ht="15.6" x14ac:dyDescent="0.3">
      <c r="A46" s="66" t="s">
        <v>37</v>
      </c>
      <c r="B46" s="46" t="s">
        <v>150</v>
      </c>
      <c r="C46" s="33"/>
      <c r="D46" s="63">
        <v>11</v>
      </c>
      <c r="E46" s="35">
        <f>E47+E48</f>
        <v>15000</v>
      </c>
      <c r="F46" s="35">
        <f>SUM(F47:F48)</f>
        <v>1456</v>
      </c>
      <c r="G46" s="35">
        <f>$E$104</f>
        <v>220</v>
      </c>
      <c r="H46" s="35">
        <f>H48+H47</f>
        <v>18612</v>
      </c>
      <c r="I46" s="35">
        <f>SUM(I47:I48)</f>
        <v>1000</v>
      </c>
      <c r="J46" s="35">
        <f>D46*$E$106</f>
        <v>3938</v>
      </c>
      <c r="K46" s="35">
        <f>(D46*$E$107)+($E$108*2)</f>
        <v>13443</v>
      </c>
      <c r="L46" s="35">
        <f t="shared" ref="L46:L48" si="13">SUM(E46:K46)</f>
        <v>53669</v>
      </c>
      <c r="M46" s="35">
        <f>SUM(M47:M48)</f>
        <v>2000</v>
      </c>
      <c r="N46" s="35">
        <f>SUM(L46:M46)</f>
        <v>55669</v>
      </c>
      <c r="O46" s="79">
        <f>SUM(O47:O48)</f>
        <v>15000</v>
      </c>
      <c r="P46" s="79">
        <f t="shared" si="12"/>
        <v>68669</v>
      </c>
    </row>
    <row r="47" spans="1:639" ht="16.8" x14ac:dyDescent="0.3">
      <c r="A47" s="17"/>
      <c r="B47" s="15" t="s">
        <v>21</v>
      </c>
      <c r="C47" s="36" t="s">
        <v>181</v>
      </c>
      <c r="D47" s="37" t="s">
        <v>22</v>
      </c>
      <c r="E47" s="38">
        <f>B127</f>
        <v>7500</v>
      </c>
      <c r="F47" s="38">
        <f>$B$141+$B$142+$B$143+$B$144+$B$145+$E$94+$B$140</f>
        <v>733</v>
      </c>
      <c r="G47" s="39">
        <f>ROUNDUP(E104/2,0)</f>
        <v>110</v>
      </c>
      <c r="H47" s="68">
        <f>ROUNDUP(H37/2,0)</f>
        <v>9306</v>
      </c>
      <c r="I47" s="44">
        <v>500</v>
      </c>
      <c r="J47" s="39">
        <f>ROUNDUP(J46/2,0)</f>
        <v>1969</v>
      </c>
      <c r="K47" s="39">
        <f>ROUNDUP(K46/2,0)</f>
        <v>6722</v>
      </c>
      <c r="L47" s="38">
        <f t="shared" si="13"/>
        <v>26840</v>
      </c>
      <c r="M47" s="38">
        <f>B128</f>
        <v>1000</v>
      </c>
      <c r="N47" s="40">
        <f>SUM(L47:M47)</f>
        <v>27840</v>
      </c>
      <c r="O47" s="98">
        <v>7500</v>
      </c>
      <c r="P47" s="98">
        <f t="shared" si="12"/>
        <v>34340</v>
      </c>
    </row>
    <row r="48" spans="1:639" ht="16.8" x14ac:dyDescent="0.3">
      <c r="A48" s="17"/>
      <c r="B48" s="15" t="s">
        <v>1</v>
      </c>
      <c r="C48" s="36" t="s">
        <v>182</v>
      </c>
      <c r="D48" s="37" t="s">
        <v>22</v>
      </c>
      <c r="E48" s="38">
        <f>B127</f>
        <v>7500</v>
      </c>
      <c r="F48" s="38">
        <f>$C$141+$C$142+$C$143+$C$144+$C$145+$E$95+B140</f>
        <v>723</v>
      </c>
      <c r="G48" s="39">
        <f>ROUNDDOWN(E104/2,0)</f>
        <v>110</v>
      </c>
      <c r="H48" s="39">
        <f>ROUNDDOWN(H37/2,0)</f>
        <v>9306</v>
      </c>
      <c r="I48" s="44">
        <v>500</v>
      </c>
      <c r="J48" s="39">
        <f>ROUNDDOWN(J46/2,0)</f>
        <v>1969</v>
      </c>
      <c r="K48" s="39">
        <f>ROUNDDOWN(K46/2,0)</f>
        <v>6721</v>
      </c>
      <c r="L48" s="38">
        <f t="shared" si="13"/>
        <v>26829</v>
      </c>
      <c r="M48" s="38">
        <f>B128</f>
        <v>1000</v>
      </c>
      <c r="N48" s="40">
        <f t="shared" ref="N48" si="14">SUM(L48:M48)</f>
        <v>27829</v>
      </c>
      <c r="O48" s="98">
        <v>7500</v>
      </c>
      <c r="P48" s="98">
        <f t="shared" si="12"/>
        <v>34329</v>
      </c>
    </row>
    <row r="49" spans="1:16" ht="15.6" x14ac:dyDescent="0.3">
      <c r="A49" s="66" t="s">
        <v>38</v>
      </c>
      <c r="B49" s="46" t="s">
        <v>151</v>
      </c>
      <c r="C49" s="33"/>
      <c r="D49" s="34" t="s">
        <v>39</v>
      </c>
      <c r="E49" s="35">
        <f>E50</f>
        <v>7500</v>
      </c>
      <c r="F49" s="35">
        <f>F50</f>
        <v>2161</v>
      </c>
      <c r="G49" s="35">
        <f>$E$104/2</f>
        <v>110</v>
      </c>
      <c r="H49" s="35">
        <f>D49*$E$105</f>
        <v>3384</v>
      </c>
      <c r="I49" s="35">
        <f>I50</f>
        <v>500</v>
      </c>
      <c r="J49" s="35">
        <f>D49*$E$106</f>
        <v>716</v>
      </c>
      <c r="K49" s="35">
        <f>(D49*$E$107)+($E$108)</f>
        <v>2511</v>
      </c>
      <c r="L49" s="35">
        <f t="shared" ref="L49:L52" si="15">SUM(E49:K49)</f>
        <v>16882</v>
      </c>
      <c r="M49" s="35">
        <f>M50</f>
        <v>1000</v>
      </c>
      <c r="N49" s="35">
        <f t="shared" si="10"/>
        <v>17882</v>
      </c>
      <c r="O49" s="79">
        <f>SUM(O50)</f>
        <v>7500</v>
      </c>
      <c r="P49" s="79">
        <f t="shared" si="12"/>
        <v>24382</v>
      </c>
    </row>
    <row r="50" spans="1:16" ht="15.6" x14ac:dyDescent="0.3">
      <c r="A50" s="17"/>
      <c r="B50" s="15" t="s">
        <v>160</v>
      </c>
      <c r="C50" s="36" t="s">
        <v>183</v>
      </c>
      <c r="D50" s="37" t="s">
        <v>22</v>
      </c>
      <c r="E50" s="38">
        <f>B127</f>
        <v>7500</v>
      </c>
      <c r="F50" s="38">
        <v>2161</v>
      </c>
      <c r="G50" s="38">
        <f>G49</f>
        <v>110</v>
      </c>
      <c r="H50" s="44">
        <f>H49</f>
        <v>3384</v>
      </c>
      <c r="I50" s="44">
        <f>$B$200</f>
        <v>500</v>
      </c>
      <c r="J50" s="43">
        <f>J49</f>
        <v>716</v>
      </c>
      <c r="K50" s="43">
        <f>K49</f>
        <v>2511</v>
      </c>
      <c r="L50" s="44">
        <f t="shared" si="15"/>
        <v>16882</v>
      </c>
      <c r="M50" s="38">
        <f>B128</f>
        <v>1000</v>
      </c>
      <c r="N50" s="44">
        <f t="shared" si="10"/>
        <v>17882</v>
      </c>
      <c r="O50" s="98">
        <v>7500</v>
      </c>
      <c r="P50" s="98">
        <f>O50</f>
        <v>7500</v>
      </c>
    </row>
    <row r="51" spans="1:16" ht="15.6" x14ac:dyDescent="0.3">
      <c r="A51" s="66" t="s">
        <v>203</v>
      </c>
      <c r="B51" s="46" t="s">
        <v>152</v>
      </c>
      <c r="C51" s="41"/>
      <c r="D51" s="63">
        <v>2</v>
      </c>
      <c r="E51" s="35">
        <f>SUM(E52:E52)</f>
        <v>6616</v>
      </c>
      <c r="F51" s="35">
        <f>SUM(F52:F52)</f>
        <v>462</v>
      </c>
      <c r="G51" s="35">
        <v>220</v>
      </c>
      <c r="H51" s="35">
        <v>3384</v>
      </c>
      <c r="I51" s="35">
        <f>SUM(I52:I52)</f>
        <v>500</v>
      </c>
      <c r="J51" s="35">
        <v>1432</v>
      </c>
      <c r="K51" s="35">
        <f>(D51*$E$107)+($E$108*2)</f>
        <v>2616</v>
      </c>
      <c r="L51" s="35">
        <v>19245</v>
      </c>
      <c r="M51" s="35">
        <f>SUM(M52:M52)</f>
        <v>4032</v>
      </c>
      <c r="N51" s="35">
        <f t="shared" si="10"/>
        <v>23277</v>
      </c>
      <c r="O51" s="79">
        <f>SUM(O52:O52)</f>
        <v>6616</v>
      </c>
      <c r="P51" s="79">
        <f>SUM(L51+O51)</f>
        <v>25861</v>
      </c>
    </row>
    <row r="52" spans="1:16" ht="16.8" x14ac:dyDescent="0.3">
      <c r="A52" s="32"/>
      <c r="B52" s="47" t="s">
        <v>2</v>
      </c>
      <c r="C52" s="57" t="s">
        <v>186</v>
      </c>
      <c r="D52" s="48"/>
      <c r="E52" s="38">
        <v>6616</v>
      </c>
      <c r="F52" s="38">
        <v>462</v>
      </c>
      <c r="G52" s="39">
        <v>220</v>
      </c>
      <c r="H52" s="39">
        <v>3384</v>
      </c>
      <c r="I52" s="44">
        <f>$D$200</f>
        <v>500</v>
      </c>
      <c r="J52" s="39">
        <v>1432</v>
      </c>
      <c r="K52" s="39">
        <v>4882</v>
      </c>
      <c r="L52" s="43">
        <f t="shared" si="15"/>
        <v>17496</v>
      </c>
      <c r="M52" s="38">
        <v>4032</v>
      </c>
      <c r="N52" s="43">
        <f t="shared" si="10"/>
        <v>21528</v>
      </c>
      <c r="O52" s="98">
        <v>6616</v>
      </c>
      <c r="P52" s="98">
        <f>L52+O52</f>
        <v>24112</v>
      </c>
    </row>
    <row r="53" spans="1:16" ht="15.6" x14ac:dyDescent="0.3">
      <c r="A53" s="66" t="s">
        <v>54</v>
      </c>
      <c r="B53" s="82" t="s">
        <v>152</v>
      </c>
      <c r="C53" s="57"/>
      <c r="D53" s="84">
        <v>12</v>
      </c>
      <c r="E53" s="83">
        <f>E54+E55+E56</f>
        <v>19848</v>
      </c>
      <c r="F53" s="83">
        <f t="shared" ref="F53:I53" si="16">F54+F55+F56</f>
        <v>7388</v>
      </c>
      <c r="G53" s="83">
        <v>220</v>
      </c>
      <c r="H53" s="83">
        <f t="shared" si="16"/>
        <v>20304</v>
      </c>
      <c r="I53" s="83">
        <f t="shared" si="16"/>
        <v>1500</v>
      </c>
      <c r="J53" s="83">
        <f t="shared" ref="J53" si="17">J54+J55+J56</f>
        <v>4296</v>
      </c>
      <c r="K53" s="83">
        <f t="shared" ref="K53" si="18">K54+K55+K56</f>
        <v>14646</v>
      </c>
      <c r="L53" s="109">
        <f t="shared" ref="L53:M53" si="19">L54+L55+L56</f>
        <v>68202</v>
      </c>
      <c r="M53" s="83">
        <f t="shared" si="19"/>
        <v>21684</v>
      </c>
      <c r="N53" s="83">
        <f t="shared" ref="N53" si="20">N54+N55+N56</f>
        <v>89886</v>
      </c>
      <c r="O53" s="83">
        <f t="shared" ref="O53" si="21">O54+O55+O56</f>
        <v>19848</v>
      </c>
      <c r="P53" s="109">
        <f t="shared" ref="P53" si="22">P54+P55+P56</f>
        <v>88050</v>
      </c>
    </row>
    <row r="54" spans="1:16" ht="16.8" x14ac:dyDescent="0.3">
      <c r="A54" s="32" t="s">
        <v>22</v>
      </c>
      <c r="B54" s="47" t="s">
        <v>0</v>
      </c>
      <c r="C54" s="36" t="s">
        <v>184</v>
      </c>
      <c r="D54" s="48"/>
      <c r="E54" s="38">
        <f>B111</f>
        <v>6616</v>
      </c>
      <c r="F54" s="38">
        <f>$B$181+$B$182+$B$183+$B$184+$B$185+$B$186+$B$187+$B$188+$E$101</f>
        <v>3323</v>
      </c>
      <c r="G54" s="39">
        <f>G53/3</f>
        <v>73</v>
      </c>
      <c r="H54" s="39">
        <v>6768</v>
      </c>
      <c r="I54" s="44">
        <f>$B$200</f>
        <v>500</v>
      </c>
      <c r="J54" s="39">
        <v>1432</v>
      </c>
      <c r="K54" s="39">
        <v>4882</v>
      </c>
      <c r="L54" s="43">
        <f>SUM(E54:K54)</f>
        <v>23594</v>
      </c>
      <c r="M54" s="38">
        <f>B112</f>
        <v>8826</v>
      </c>
      <c r="N54" s="43">
        <f t="shared" ref="N54:N60" si="23">SUM(L54:M54)</f>
        <v>32420</v>
      </c>
      <c r="O54" s="98">
        <v>6616</v>
      </c>
      <c r="P54" s="98">
        <f>L54+O54</f>
        <v>30210</v>
      </c>
    </row>
    <row r="55" spans="1:16" ht="16.8" x14ac:dyDescent="0.3">
      <c r="A55" s="32"/>
      <c r="B55" s="47" t="s">
        <v>1</v>
      </c>
      <c r="C55" s="36" t="s">
        <v>185</v>
      </c>
      <c r="D55" s="48"/>
      <c r="E55" s="38">
        <f>B111</f>
        <v>6616</v>
      </c>
      <c r="F55" s="38">
        <f>$C$181+$C$182+$C$183+$C$184+$C$185+$C$186+$C$187+$C$188+$E$102</f>
        <v>3313</v>
      </c>
      <c r="G55" s="39">
        <v>73</v>
      </c>
      <c r="H55" s="39">
        <v>6768</v>
      </c>
      <c r="I55" s="44">
        <f>$C$200</f>
        <v>500</v>
      </c>
      <c r="J55" s="39">
        <v>1432</v>
      </c>
      <c r="K55" s="39">
        <v>4882</v>
      </c>
      <c r="L55" s="43">
        <f>SUM(E55:K55)</f>
        <v>23584</v>
      </c>
      <c r="M55" s="38">
        <f>B112</f>
        <v>8826</v>
      </c>
      <c r="N55" s="43">
        <f t="shared" si="23"/>
        <v>32410</v>
      </c>
      <c r="O55" s="98">
        <v>6616</v>
      </c>
      <c r="P55" s="98">
        <f>L55+O55</f>
        <v>30200</v>
      </c>
    </row>
    <row r="56" spans="1:16" ht="16.8" x14ac:dyDescent="0.3">
      <c r="A56" s="32"/>
      <c r="B56" s="47" t="s">
        <v>2</v>
      </c>
      <c r="C56" s="57" t="s">
        <v>186</v>
      </c>
      <c r="D56" s="48"/>
      <c r="E56" s="38">
        <f>B113</f>
        <v>6616</v>
      </c>
      <c r="F56" s="38">
        <f>$D$181+$D$182+$D$183+$D$184+$D$185+$D$186+$D$187+$D$188</f>
        <v>752</v>
      </c>
      <c r="G56" s="39">
        <f>220-73-73</f>
        <v>74</v>
      </c>
      <c r="H56" s="39">
        <v>6768</v>
      </c>
      <c r="I56" s="44">
        <f>$D$200</f>
        <v>500</v>
      </c>
      <c r="J56" s="39">
        <v>1432</v>
      </c>
      <c r="K56" s="39">
        <v>4882</v>
      </c>
      <c r="L56" s="43">
        <f>SUM(E56:K56)</f>
        <v>21024</v>
      </c>
      <c r="M56" s="38">
        <f>B114</f>
        <v>4032</v>
      </c>
      <c r="N56" s="43">
        <f t="shared" si="23"/>
        <v>25056</v>
      </c>
      <c r="O56" s="98">
        <v>6616</v>
      </c>
      <c r="P56" s="98">
        <f>L56+O56</f>
        <v>27640</v>
      </c>
    </row>
    <row r="57" spans="1:16" ht="15.6" x14ac:dyDescent="0.3">
      <c r="A57" s="66" t="s">
        <v>41</v>
      </c>
      <c r="B57" s="46" t="s">
        <v>152</v>
      </c>
      <c r="C57" s="33"/>
      <c r="D57" s="34" t="s">
        <v>32</v>
      </c>
      <c r="E57" s="35">
        <f>SUM(E58:E60)</f>
        <v>19848</v>
      </c>
      <c r="F57" s="35">
        <f>SUM(F58:F60)</f>
        <v>7098</v>
      </c>
      <c r="G57" s="35">
        <f>$E$104</f>
        <v>220</v>
      </c>
      <c r="H57" s="35">
        <f>D57*$E$105</f>
        <v>20304</v>
      </c>
      <c r="I57" s="35">
        <f>SUM(I58:I60)</f>
        <v>1500</v>
      </c>
      <c r="J57" s="35">
        <f>D57*$E$106</f>
        <v>4296</v>
      </c>
      <c r="K57" s="35">
        <f>(D57*$E$107)+($E$108*2)</f>
        <v>14646</v>
      </c>
      <c r="L57" s="35">
        <f>SUM(E57:K57)</f>
        <v>67912</v>
      </c>
      <c r="M57" s="35">
        <f>SUM(M58:M60)</f>
        <v>21684</v>
      </c>
      <c r="N57" s="35">
        <f>SUM(L57:M57)</f>
        <v>89596</v>
      </c>
      <c r="O57" s="79">
        <f>SUM(O58:O60)</f>
        <v>19848</v>
      </c>
      <c r="P57" s="79">
        <f>SUM(L57+O57)</f>
        <v>87760</v>
      </c>
    </row>
    <row r="58" spans="1:16" ht="16.8" x14ac:dyDescent="0.3">
      <c r="A58" s="17"/>
      <c r="B58" s="15" t="s">
        <v>21</v>
      </c>
      <c r="C58" s="36" t="s">
        <v>184</v>
      </c>
      <c r="D58" s="37" t="s">
        <v>22</v>
      </c>
      <c r="E58" s="38">
        <f>B111</f>
        <v>6616</v>
      </c>
      <c r="F58" s="38">
        <f>$B$181+$B$182+$B$183+$B$184+$B$185+$B$186+$B$187+$B$188+$E$101</f>
        <v>3323</v>
      </c>
      <c r="G58" s="39">
        <f>ROUNDUP(G57/3,0)</f>
        <v>74</v>
      </c>
      <c r="H58" s="39">
        <f>ROUNDUP(H57/3,0)</f>
        <v>6768</v>
      </c>
      <c r="I58" s="44">
        <f>$B$200</f>
        <v>500</v>
      </c>
      <c r="J58" s="39">
        <f>ROUNDUP(J57/3,0)</f>
        <v>1432</v>
      </c>
      <c r="K58" s="39">
        <f>ROUNDUP(K57/3,0)</f>
        <v>4882</v>
      </c>
      <c r="L58" s="38">
        <f>SUM(E58:K58)</f>
        <v>23595</v>
      </c>
      <c r="M58" s="38">
        <f>B112</f>
        <v>8826</v>
      </c>
      <c r="N58" s="40">
        <f>SUM(L58:M58)</f>
        <v>32421</v>
      </c>
      <c r="O58" s="98">
        <v>6616</v>
      </c>
      <c r="P58" s="98">
        <f>L58+O58</f>
        <v>30211</v>
      </c>
    </row>
    <row r="59" spans="1:16" ht="17.25" customHeight="1" x14ac:dyDescent="0.3">
      <c r="A59" s="17"/>
      <c r="B59" s="15" t="s">
        <v>57</v>
      </c>
      <c r="C59" s="36" t="s">
        <v>185</v>
      </c>
      <c r="D59" s="37" t="s">
        <v>22</v>
      </c>
      <c r="E59" s="38">
        <f>B111</f>
        <v>6616</v>
      </c>
      <c r="F59" s="38">
        <f>$C$181+$C$182+$C$183+$C$184+$C$185+$C$186+$C$187+$C$188+$E$102</f>
        <v>3313</v>
      </c>
      <c r="G59" s="39">
        <f>ROUNDDOWN(G57/3,0)</f>
        <v>73</v>
      </c>
      <c r="H59" s="39">
        <f>ROUNDDOWN(H57/3,0)</f>
        <v>6768</v>
      </c>
      <c r="I59" s="44">
        <f>$C$200</f>
        <v>500</v>
      </c>
      <c r="J59" s="39">
        <f>ROUNDDOWN(J57/3,0)</f>
        <v>1432</v>
      </c>
      <c r="K59" s="39">
        <f>ROUNDDOWN(K57/3,0)</f>
        <v>4882</v>
      </c>
      <c r="L59" s="38">
        <f>SUM(E59:K59)</f>
        <v>23584</v>
      </c>
      <c r="M59" s="38">
        <f>B112</f>
        <v>8826</v>
      </c>
      <c r="N59" s="40">
        <f t="shared" si="23"/>
        <v>32410</v>
      </c>
      <c r="O59" s="98">
        <v>6616</v>
      </c>
      <c r="P59" s="98">
        <f>L59+O59</f>
        <v>30200</v>
      </c>
    </row>
    <row r="60" spans="1:16" ht="22.2" customHeight="1" x14ac:dyDescent="0.3">
      <c r="A60" s="17"/>
      <c r="B60" s="47" t="s">
        <v>46</v>
      </c>
      <c r="C60" s="57" t="s">
        <v>186</v>
      </c>
      <c r="D60" s="49" t="s">
        <v>22</v>
      </c>
      <c r="E60" s="38">
        <f>B113</f>
        <v>6616</v>
      </c>
      <c r="F60" s="38">
        <f>$E$181+$E$182+$E$183+$E$184+$E$185+$E$186+$E$187+$E$188</f>
        <v>462</v>
      </c>
      <c r="G60" s="39">
        <f>ROUNDDOWN(G57/3,0)</f>
        <v>73</v>
      </c>
      <c r="H60" s="39">
        <f>ROUNDDOWN(H57/3,0)</f>
        <v>6768</v>
      </c>
      <c r="I60" s="44">
        <f>$D$200</f>
        <v>500</v>
      </c>
      <c r="J60" s="39">
        <f>ROUNDDOWN(J57/3,0)</f>
        <v>1432</v>
      </c>
      <c r="K60" s="39">
        <f>ROUNDDOWN(K57/3,0)</f>
        <v>4882</v>
      </c>
      <c r="L60" s="38">
        <f t="shared" ref="L60:L66" si="24">SUM(E60:K60)</f>
        <v>20733</v>
      </c>
      <c r="M60" s="38">
        <f>B114</f>
        <v>4032</v>
      </c>
      <c r="N60" s="40">
        <f t="shared" si="23"/>
        <v>24765</v>
      </c>
      <c r="O60" s="98">
        <v>6616</v>
      </c>
      <c r="P60" s="98">
        <f>L60+O60</f>
        <v>27349</v>
      </c>
    </row>
    <row r="61" spans="1:16" ht="22.2" customHeight="1" x14ac:dyDescent="0.3">
      <c r="A61" s="99" t="s">
        <v>210</v>
      </c>
      <c r="B61" s="108" t="s">
        <v>211</v>
      </c>
      <c r="C61" s="57"/>
      <c r="D61" s="110">
        <v>3</v>
      </c>
      <c r="E61" s="111">
        <f t="shared" ref="E61:K61" si="25">E62</f>
        <v>6616</v>
      </c>
      <c r="F61" s="111">
        <f t="shared" si="25"/>
        <v>462</v>
      </c>
      <c r="G61" s="112">
        <f t="shared" si="25"/>
        <v>220</v>
      </c>
      <c r="H61" s="112">
        <f t="shared" si="25"/>
        <v>5076</v>
      </c>
      <c r="I61" s="111">
        <f t="shared" si="25"/>
        <v>500</v>
      </c>
      <c r="J61" s="112">
        <f t="shared" si="25"/>
        <v>1074</v>
      </c>
      <c r="K61" s="112">
        <f t="shared" si="25"/>
        <v>3609</v>
      </c>
      <c r="L61" s="111">
        <f>SUM(E61:K61)</f>
        <v>17557</v>
      </c>
      <c r="M61" s="111">
        <f>M62</f>
        <v>4032</v>
      </c>
      <c r="N61" s="111">
        <f>SUM(L61:M61)</f>
        <v>21589</v>
      </c>
      <c r="O61" s="113">
        <f>O62</f>
        <v>6616</v>
      </c>
      <c r="P61" s="113">
        <f>SUM(N61:O61)</f>
        <v>28205</v>
      </c>
    </row>
    <row r="62" spans="1:16" ht="22.2" customHeight="1" x14ac:dyDescent="0.3">
      <c r="A62" s="17"/>
      <c r="B62" s="47" t="s">
        <v>2</v>
      </c>
      <c r="C62" s="57" t="s">
        <v>212</v>
      </c>
      <c r="D62" s="49"/>
      <c r="E62" s="38">
        <v>6616</v>
      </c>
      <c r="F62" s="38">
        <v>462</v>
      </c>
      <c r="G62" s="39">
        <v>220</v>
      </c>
      <c r="H62" s="39">
        <f>E105*D61</f>
        <v>5076</v>
      </c>
      <c r="I62" s="44">
        <v>500</v>
      </c>
      <c r="J62" s="39">
        <f>E106*D61</f>
        <v>1074</v>
      </c>
      <c r="K62" s="39">
        <f>E107*D61</f>
        <v>3609</v>
      </c>
      <c r="L62" s="38">
        <f>SUM(E62:K62)</f>
        <v>17557</v>
      </c>
      <c r="M62" s="38">
        <v>4032</v>
      </c>
      <c r="N62" s="40">
        <f>SUM(L62:M62)</f>
        <v>21589</v>
      </c>
      <c r="O62" s="98">
        <v>6616</v>
      </c>
      <c r="P62" s="98">
        <f>SUM(N62:O62)</f>
        <v>28205</v>
      </c>
    </row>
    <row r="63" spans="1:16" ht="15.6" x14ac:dyDescent="0.3">
      <c r="A63" s="66" t="s">
        <v>43</v>
      </c>
      <c r="B63" s="46" t="s">
        <v>152</v>
      </c>
      <c r="C63" s="33"/>
      <c r="D63" s="34" t="s">
        <v>32</v>
      </c>
      <c r="E63" s="35">
        <f>SUM(E64:E66)</f>
        <v>19848</v>
      </c>
      <c r="F63" s="35">
        <f>SUM(F64:F66)</f>
        <v>6914</v>
      </c>
      <c r="G63" s="35">
        <f>$E$104</f>
        <v>220</v>
      </c>
      <c r="H63" s="35">
        <f>D63*$E$105</f>
        <v>20304</v>
      </c>
      <c r="I63" s="35">
        <f>SUM(I64:I66)</f>
        <v>1500</v>
      </c>
      <c r="J63" s="35">
        <f>D63*$E$106</f>
        <v>4296</v>
      </c>
      <c r="K63" s="35">
        <f>(D63*$E$107)+($E$108*2)</f>
        <v>14646</v>
      </c>
      <c r="L63" s="35">
        <f t="shared" si="24"/>
        <v>67728</v>
      </c>
      <c r="M63" s="35">
        <f>SUM(M64:M66)</f>
        <v>17652</v>
      </c>
      <c r="N63" s="35">
        <f>SUM(N64:N66)</f>
        <v>85380</v>
      </c>
      <c r="O63" s="79">
        <f>SUM(O64:O66)</f>
        <v>19848</v>
      </c>
      <c r="P63" s="79">
        <f>SUM(L63+O63)</f>
        <v>87576</v>
      </c>
    </row>
    <row r="64" spans="1:16" ht="16.8" x14ac:dyDescent="0.3">
      <c r="A64" s="17"/>
      <c r="B64" s="15" t="s">
        <v>21</v>
      </c>
      <c r="C64" s="36" t="s">
        <v>184</v>
      </c>
      <c r="D64" s="37" t="s">
        <v>22</v>
      </c>
      <c r="E64" s="38">
        <f>B119</f>
        <v>6616</v>
      </c>
      <c r="F64" s="44">
        <f>$B$130+$B$131+$B$132+$B$133+$B$134+$B$135+$B$136+$B$137+$E$101</f>
        <v>3090</v>
      </c>
      <c r="G64" s="39">
        <f>ROUNDUP(G63/3,0)</f>
        <v>74</v>
      </c>
      <c r="H64" s="39">
        <f>ROUNDUP(H63/3,0)</f>
        <v>6768</v>
      </c>
      <c r="I64" s="44">
        <f>$B$200</f>
        <v>500</v>
      </c>
      <c r="J64" s="39">
        <f>ROUNDUP(J63/3,0)</f>
        <v>1432</v>
      </c>
      <c r="K64" s="39">
        <f>ROUNDUP(K63/3,0)</f>
        <v>4882</v>
      </c>
      <c r="L64" s="38">
        <f t="shared" si="24"/>
        <v>23362</v>
      </c>
      <c r="M64" s="38">
        <f>B121</f>
        <v>5884</v>
      </c>
      <c r="N64" s="40">
        <f>SUM(L64:M64)</f>
        <v>29246</v>
      </c>
      <c r="O64" s="98">
        <v>6616</v>
      </c>
      <c r="P64" s="98">
        <f>L64+O64</f>
        <v>29978</v>
      </c>
    </row>
    <row r="65" spans="1:16" ht="16.8" x14ac:dyDescent="0.3">
      <c r="A65" s="17"/>
      <c r="B65" s="15" t="s">
        <v>1</v>
      </c>
      <c r="C65" s="36" t="s">
        <v>187</v>
      </c>
      <c r="D65" s="37" t="s">
        <v>22</v>
      </c>
      <c r="E65" s="38">
        <f>B119</f>
        <v>6616</v>
      </c>
      <c r="F65" s="44">
        <f>$C$130+$C$131+$C$132+$C$133+$C$134+$C$135+$C$136+$C$137+$E$101</f>
        <v>3078</v>
      </c>
      <c r="G65" s="39">
        <f>ROUNDDOWN(G63/3,0)</f>
        <v>73</v>
      </c>
      <c r="H65" s="39">
        <f>ROUNDDOWN(H63/3,0)</f>
        <v>6768</v>
      </c>
      <c r="I65" s="44">
        <f>$C$200</f>
        <v>500</v>
      </c>
      <c r="J65" s="39">
        <f>ROUNDDOWN(J63/3,0)</f>
        <v>1432</v>
      </c>
      <c r="K65" s="39">
        <f>ROUNDDOWN(K63/3,0)</f>
        <v>4882</v>
      </c>
      <c r="L65" s="38">
        <f t="shared" si="24"/>
        <v>23349</v>
      </c>
      <c r="M65" s="38">
        <f>B121</f>
        <v>5884</v>
      </c>
      <c r="N65" s="40">
        <f>SUM(L65:M65)</f>
        <v>29233</v>
      </c>
      <c r="O65" s="98">
        <v>6616</v>
      </c>
      <c r="P65" s="98">
        <f t="shared" ref="P65:P66" si="26">L65+O65</f>
        <v>29965</v>
      </c>
    </row>
    <row r="66" spans="1:16" ht="16.8" x14ac:dyDescent="0.3">
      <c r="A66" s="17"/>
      <c r="B66" s="15" t="s">
        <v>2</v>
      </c>
      <c r="C66" s="36" t="s">
        <v>188</v>
      </c>
      <c r="D66" s="37" t="s">
        <v>22</v>
      </c>
      <c r="E66" s="38">
        <f>B119</f>
        <v>6616</v>
      </c>
      <c r="F66" s="44">
        <f>$D$130+$D$131+$D$132+$D$133+$D$134+$D$135+$D$136+$D$137</f>
        <v>746</v>
      </c>
      <c r="G66" s="39">
        <f>ROUNDDOWN(G63/3,0)</f>
        <v>73</v>
      </c>
      <c r="H66" s="39">
        <f>ROUNDDOWN(H63/3,0)</f>
        <v>6768</v>
      </c>
      <c r="I66" s="44">
        <f>$D$200</f>
        <v>500</v>
      </c>
      <c r="J66" s="39">
        <f>ROUNDDOWN(J63/3,0)</f>
        <v>1432</v>
      </c>
      <c r="K66" s="39">
        <f>ROUNDDOWN(K63/3,0)</f>
        <v>4882</v>
      </c>
      <c r="L66" s="38">
        <f t="shared" si="24"/>
        <v>21017</v>
      </c>
      <c r="M66" s="38">
        <f>B121</f>
        <v>5884</v>
      </c>
      <c r="N66" s="40">
        <f>SUM(L66:M66)</f>
        <v>26901</v>
      </c>
      <c r="O66" s="98">
        <v>6616</v>
      </c>
      <c r="P66" s="98">
        <f t="shared" si="26"/>
        <v>27633</v>
      </c>
    </row>
    <row r="67" spans="1:16" ht="15.6" x14ac:dyDescent="0.3">
      <c r="A67" s="66" t="s">
        <v>44</v>
      </c>
      <c r="B67" s="46" t="s">
        <v>143</v>
      </c>
      <c r="C67" s="33"/>
      <c r="D67" s="63">
        <v>12</v>
      </c>
      <c r="E67" s="35">
        <f>SUM(E68:E70)</f>
        <v>16172</v>
      </c>
      <c r="F67" s="35">
        <f>SUM(F68:F70)</f>
        <v>6914</v>
      </c>
      <c r="G67" s="35">
        <f>$E$104</f>
        <v>220</v>
      </c>
      <c r="H67" s="35">
        <f>D67*$E$105</f>
        <v>20304</v>
      </c>
      <c r="I67" s="35">
        <f>SUM(I68:I70)</f>
        <v>1500</v>
      </c>
      <c r="J67" s="35">
        <f>D67*$E$106</f>
        <v>4296</v>
      </c>
      <c r="K67" s="35">
        <f>(D67*$E$107)+($E$108*2)</f>
        <v>14646</v>
      </c>
      <c r="L67" s="35">
        <f t="shared" ref="L67:L78" si="27">SUM(E67:K67)</f>
        <v>64052</v>
      </c>
      <c r="M67" s="35">
        <f>SUM(M68:M70)</f>
        <v>17652</v>
      </c>
      <c r="N67" s="35">
        <f>SUM(N68:N70)</f>
        <v>81704</v>
      </c>
      <c r="O67" s="79">
        <f>SUM(O68:O70)</f>
        <v>19848</v>
      </c>
      <c r="P67" s="80">
        <f>SUM(L67+O67)</f>
        <v>83900</v>
      </c>
    </row>
    <row r="68" spans="1:16" ht="16.8" x14ac:dyDescent="0.3">
      <c r="A68" s="17"/>
      <c r="B68" s="15" t="s">
        <v>21</v>
      </c>
      <c r="C68" s="36" t="s">
        <v>184</v>
      </c>
      <c r="D68" s="37" t="s">
        <v>22</v>
      </c>
      <c r="E68" s="38">
        <f>B119</f>
        <v>6616</v>
      </c>
      <c r="F68" s="44">
        <f>$B$130+$B$131+$B$132+$B$133+$B$134+$B$135+$B$136+$B$137+$E$101</f>
        <v>3090</v>
      </c>
      <c r="G68" s="39">
        <f>ROUNDUP(G67/3,0)</f>
        <v>74</v>
      </c>
      <c r="H68" s="39">
        <f>ROUNDUP(H67/3,0)</f>
        <v>6768</v>
      </c>
      <c r="I68" s="44">
        <f>$B$200</f>
        <v>500</v>
      </c>
      <c r="J68" s="39">
        <f>ROUNDUP(J67/3,0)</f>
        <v>1432</v>
      </c>
      <c r="K68" s="39">
        <f>ROUNDUP(K67/3,0)</f>
        <v>4882</v>
      </c>
      <c r="L68" s="38">
        <f t="shared" si="27"/>
        <v>23362</v>
      </c>
      <c r="M68" s="38">
        <f>B121</f>
        <v>5884</v>
      </c>
      <c r="N68" s="40">
        <f>SUM(L68:M68)</f>
        <v>29246</v>
      </c>
      <c r="O68" s="98">
        <v>6616</v>
      </c>
      <c r="P68" s="98">
        <f>L68+O68</f>
        <v>29978</v>
      </c>
    </row>
    <row r="69" spans="1:16" ht="16.8" x14ac:dyDescent="0.3">
      <c r="A69" s="17"/>
      <c r="B69" s="15" t="s">
        <v>1</v>
      </c>
      <c r="C69" s="36" t="s">
        <v>187</v>
      </c>
      <c r="D69" s="37" t="s">
        <v>22</v>
      </c>
      <c r="E69" s="38">
        <f>B119</f>
        <v>6616</v>
      </c>
      <c r="F69" s="44">
        <f>$C$130+$C$131+$C$132+$C$133+$C$134+$C$135+$C$136+$C$137+$E$101</f>
        <v>3078</v>
      </c>
      <c r="G69" s="39">
        <f>ROUNDDOWN(G67/3,0)</f>
        <v>73</v>
      </c>
      <c r="H69" s="39">
        <f>ROUNDDOWN(H67/3,0)</f>
        <v>6768</v>
      </c>
      <c r="I69" s="44">
        <f>$C$200</f>
        <v>500</v>
      </c>
      <c r="J69" s="39">
        <f>ROUNDDOWN(J67/3,0)</f>
        <v>1432</v>
      </c>
      <c r="K69" s="39">
        <f>ROUNDDOWN(K67/3,0)</f>
        <v>4882</v>
      </c>
      <c r="L69" s="38">
        <f t="shared" si="27"/>
        <v>23349</v>
      </c>
      <c r="M69" s="38">
        <f>B121</f>
        <v>5884</v>
      </c>
      <c r="N69" s="40">
        <f>SUM(L69:M69)</f>
        <v>29233</v>
      </c>
      <c r="O69" s="98">
        <v>6616</v>
      </c>
      <c r="P69" s="98">
        <f t="shared" ref="P69:P70" si="28">L69+O69</f>
        <v>29965</v>
      </c>
    </row>
    <row r="70" spans="1:16" ht="21.6" customHeight="1" x14ac:dyDescent="0.3">
      <c r="A70" s="17"/>
      <c r="B70" s="15" t="s">
        <v>165</v>
      </c>
      <c r="C70" s="36" t="s">
        <v>188</v>
      </c>
      <c r="D70" s="37"/>
      <c r="E70" s="38">
        <f>D120</f>
        <v>2940</v>
      </c>
      <c r="F70" s="44">
        <f>$D$130+$D$131+$D$132+$D$133+$D$134+$D$135+$D$136+$D$137</f>
        <v>746</v>
      </c>
      <c r="G70" s="39">
        <f>ROUNDDOWN(G67/3,0)</f>
        <v>73</v>
      </c>
      <c r="H70" s="39">
        <f>ROUNDDOWN(H67/3,0)</f>
        <v>6768</v>
      </c>
      <c r="I70" s="44">
        <f>$D$200</f>
        <v>500</v>
      </c>
      <c r="J70" s="39">
        <f>ROUNDDOWN(J67/3,0)</f>
        <v>1432</v>
      </c>
      <c r="K70" s="39">
        <f>ROUNDDOWN(K67/3,0)</f>
        <v>4882</v>
      </c>
      <c r="L70" s="38">
        <f t="shared" si="27"/>
        <v>17341</v>
      </c>
      <c r="M70" s="38">
        <f>B121</f>
        <v>5884</v>
      </c>
      <c r="N70" s="40">
        <f>SUM(L70:M70)</f>
        <v>23225</v>
      </c>
      <c r="O70" s="98">
        <v>6616</v>
      </c>
      <c r="P70" s="98">
        <f t="shared" si="28"/>
        <v>23957</v>
      </c>
    </row>
    <row r="71" spans="1:16" ht="15.6" x14ac:dyDescent="0.3">
      <c r="A71" s="66" t="s">
        <v>45</v>
      </c>
      <c r="B71" s="46" t="s">
        <v>152</v>
      </c>
      <c r="C71" s="33"/>
      <c r="D71" s="34" t="s">
        <v>32</v>
      </c>
      <c r="E71" s="35">
        <f>SUM(E72:E74)</f>
        <v>17642</v>
      </c>
      <c r="F71" s="35">
        <f>SUM(F72:F74)</f>
        <v>6618</v>
      </c>
      <c r="G71" s="35">
        <f>$E$104</f>
        <v>220</v>
      </c>
      <c r="H71" s="35">
        <f>D71*$E$105</f>
        <v>20304</v>
      </c>
      <c r="I71" s="35">
        <f t="shared" ref="I71:N71" si="29">SUM(I72:I74)</f>
        <v>1500</v>
      </c>
      <c r="J71" s="35">
        <f>D71*$E$106</f>
        <v>4296</v>
      </c>
      <c r="K71" s="35">
        <f>(D71*$E$107)+($E$108*2)</f>
        <v>14646</v>
      </c>
      <c r="L71" s="35">
        <f t="shared" si="27"/>
        <v>65226</v>
      </c>
      <c r="M71" s="35">
        <f t="shared" si="29"/>
        <v>17652</v>
      </c>
      <c r="N71" s="35">
        <f t="shared" si="29"/>
        <v>82878</v>
      </c>
      <c r="O71" s="79">
        <f>SUM(O72:O74)</f>
        <v>19848</v>
      </c>
      <c r="P71" s="79">
        <f>+SUM(L71+O71)</f>
        <v>85074</v>
      </c>
    </row>
    <row r="72" spans="1:16" ht="16.8" x14ac:dyDescent="0.3">
      <c r="A72" s="17"/>
      <c r="B72" s="15" t="s">
        <v>21</v>
      </c>
      <c r="C72" s="36" t="s">
        <v>184</v>
      </c>
      <c r="D72" s="37" t="s">
        <v>22</v>
      </c>
      <c r="E72" s="38">
        <f>B119</f>
        <v>6616</v>
      </c>
      <c r="F72" s="44">
        <f>$B$130+$B$131+$B$132+$B$133+$B$134+$B$135+$B$136+$B$137+$E$101</f>
        <v>3090</v>
      </c>
      <c r="G72" s="39">
        <f>ROUNDUP(G71/3,0)</f>
        <v>74</v>
      </c>
      <c r="H72" s="39">
        <f>ROUNDUP(H71/3,0)</f>
        <v>6768</v>
      </c>
      <c r="I72" s="44">
        <f>$B$200</f>
        <v>500</v>
      </c>
      <c r="J72" s="39">
        <f>ROUNDUP(J71/3,0)</f>
        <v>1432</v>
      </c>
      <c r="K72" s="39">
        <f>ROUNDUP(K71/3,0)</f>
        <v>4882</v>
      </c>
      <c r="L72" s="38">
        <f t="shared" si="27"/>
        <v>23362</v>
      </c>
      <c r="M72" s="38">
        <f>B121</f>
        <v>5884</v>
      </c>
      <c r="N72" s="40">
        <f>SUM(L72:M72)</f>
        <v>29246</v>
      </c>
      <c r="O72" s="98">
        <v>6616</v>
      </c>
      <c r="P72" s="98">
        <f>SUM(L72+O72)</f>
        <v>29978</v>
      </c>
    </row>
    <row r="73" spans="1:16" ht="16.8" x14ac:dyDescent="0.3">
      <c r="A73" s="17"/>
      <c r="B73" s="15" t="s">
        <v>1</v>
      </c>
      <c r="C73" s="36" t="s">
        <v>187</v>
      </c>
      <c r="D73" s="37" t="s">
        <v>22</v>
      </c>
      <c r="E73" s="38">
        <f>B119</f>
        <v>6616</v>
      </c>
      <c r="F73" s="44">
        <f>$C$130+$C$131+$C$132+$C$133+$C$134+$C$135+$C$136+$C$137+$E$101</f>
        <v>3078</v>
      </c>
      <c r="G73" s="39">
        <f>ROUNDDOWN(G71/3,0)</f>
        <v>73</v>
      </c>
      <c r="H73" s="39">
        <f>ROUNDDOWN(H71/3,0)</f>
        <v>6768</v>
      </c>
      <c r="I73" s="44">
        <f>$C$200</f>
        <v>500</v>
      </c>
      <c r="J73" s="39">
        <f>ROUNDDOWN(J71/3,0)</f>
        <v>1432</v>
      </c>
      <c r="K73" s="39">
        <f>ROUNDDOWN(K71/3,0)</f>
        <v>4882</v>
      </c>
      <c r="L73" s="38">
        <f t="shared" si="27"/>
        <v>23349</v>
      </c>
      <c r="M73" s="38">
        <f>B121</f>
        <v>5884</v>
      </c>
      <c r="N73" s="40">
        <f>SUM(L73:M73)</f>
        <v>29233</v>
      </c>
      <c r="O73" s="98">
        <v>6616</v>
      </c>
      <c r="P73" s="98">
        <f t="shared" ref="P73:P74" si="30">SUM(L73+O73)</f>
        <v>29965</v>
      </c>
    </row>
    <row r="74" spans="1:16" ht="16.8" x14ac:dyDescent="0.3">
      <c r="A74" s="17"/>
      <c r="B74" s="50" t="s">
        <v>46</v>
      </c>
      <c r="C74" s="36" t="s">
        <v>188</v>
      </c>
      <c r="D74" s="43" t="s">
        <v>22</v>
      </c>
      <c r="E74" s="38">
        <f>B120</f>
        <v>4410</v>
      </c>
      <c r="F74" s="44">
        <f>$G$130+$G$131+$G$132+$G$133+$G$134+$G$135+$G$136+$G$137</f>
        <v>450</v>
      </c>
      <c r="G74" s="39">
        <f>ROUNDDOWN(G71/3,0)</f>
        <v>73</v>
      </c>
      <c r="H74" s="39">
        <f>ROUNDDOWN(H71/3,0)</f>
        <v>6768</v>
      </c>
      <c r="I74" s="44">
        <f>$D$200</f>
        <v>500</v>
      </c>
      <c r="J74" s="39">
        <f>ROUNDDOWN(J71/3,0)</f>
        <v>1432</v>
      </c>
      <c r="K74" s="39">
        <f>ROUNDDOWN(K71/3,0)</f>
        <v>4882</v>
      </c>
      <c r="L74" s="38">
        <f t="shared" si="27"/>
        <v>18515</v>
      </c>
      <c r="M74" s="38">
        <f>B122</f>
        <v>5884</v>
      </c>
      <c r="N74" s="40">
        <f>SUM(L74:M74)</f>
        <v>24399</v>
      </c>
      <c r="O74" s="98">
        <v>6616</v>
      </c>
      <c r="P74" s="98">
        <f t="shared" si="30"/>
        <v>25131</v>
      </c>
    </row>
    <row r="75" spans="1:16" ht="15.6" x14ac:dyDescent="0.3">
      <c r="A75" s="66" t="s">
        <v>47</v>
      </c>
      <c r="B75" s="46" t="s">
        <v>143</v>
      </c>
      <c r="C75" s="33"/>
      <c r="D75" s="34" t="s">
        <v>55</v>
      </c>
      <c r="E75" s="35">
        <f>SUM(E76:E77)</f>
        <v>8820</v>
      </c>
      <c r="F75" s="35">
        <f>SUM(F76:F77)</f>
        <v>5561</v>
      </c>
      <c r="G75" s="35">
        <f>$E$104</f>
        <v>220</v>
      </c>
      <c r="H75" s="35">
        <f>D75*$E$105</f>
        <v>16920</v>
      </c>
      <c r="I75" s="35">
        <f>SUM(I76:I77)</f>
        <v>1000</v>
      </c>
      <c r="J75" s="35">
        <f>D75*$E$106</f>
        <v>3580</v>
      </c>
      <c r="K75" s="35">
        <f>(D75*$E$107)+($E$108*2)</f>
        <v>12240</v>
      </c>
      <c r="L75" s="35">
        <f t="shared" si="27"/>
        <v>48341</v>
      </c>
      <c r="M75" s="35">
        <f>SUM(M76:M77)</f>
        <v>11768</v>
      </c>
      <c r="N75" s="35">
        <f t="shared" ref="N75:N80" si="31">SUM(L75:M75)</f>
        <v>60109</v>
      </c>
      <c r="O75" s="80">
        <f>SUM(O76:O77)</f>
        <v>8064</v>
      </c>
      <c r="P75" s="80"/>
    </row>
    <row r="76" spans="1:16" ht="16.8" x14ac:dyDescent="0.3">
      <c r="A76" s="17"/>
      <c r="B76" s="50" t="s">
        <v>40</v>
      </c>
      <c r="C76" s="36" t="s">
        <v>184</v>
      </c>
      <c r="D76" s="43" t="s">
        <v>22</v>
      </c>
      <c r="E76" s="38">
        <f>B120</f>
        <v>4410</v>
      </c>
      <c r="F76" s="44">
        <f>$E$130+$E$131+$E$132+$E$133+$E$134+$E$135+$E$136+$E$137+$E$101</f>
        <v>2786</v>
      </c>
      <c r="G76" s="39">
        <f>ROUNDUP(G75/2,0)</f>
        <v>110</v>
      </c>
      <c r="H76" s="39">
        <f>ROUNDUP(H75/2,0)</f>
        <v>8460</v>
      </c>
      <c r="I76" s="44">
        <f>$B$200</f>
        <v>500</v>
      </c>
      <c r="J76" s="39">
        <f>ROUNDUP(J75/2,0)</f>
        <v>1790</v>
      </c>
      <c r="K76" s="39">
        <f>ROUNDUP(K75/2,0)</f>
        <v>6120</v>
      </c>
      <c r="L76" s="38">
        <f t="shared" si="27"/>
        <v>24176</v>
      </c>
      <c r="M76" s="38">
        <f>B122</f>
        <v>5884</v>
      </c>
      <c r="N76" s="40">
        <f t="shared" si="31"/>
        <v>30060</v>
      </c>
      <c r="O76" s="98">
        <v>4032</v>
      </c>
      <c r="P76" s="98">
        <f>L76+O76</f>
        <v>28208</v>
      </c>
    </row>
    <row r="77" spans="1:16" ht="16.8" x14ac:dyDescent="0.3">
      <c r="A77" s="17"/>
      <c r="B77" s="50" t="s">
        <v>42</v>
      </c>
      <c r="C77" s="36" t="s">
        <v>187</v>
      </c>
      <c r="D77" s="43" t="s">
        <v>22</v>
      </c>
      <c r="E77" s="38">
        <f>B120</f>
        <v>4410</v>
      </c>
      <c r="F77" s="44">
        <f>$F$130+$F$131+$F$132+$F$133+$F$134+$F$135+$F$136+$F$137+$E$101</f>
        <v>2775</v>
      </c>
      <c r="G77" s="39">
        <f>ROUNDDOWN(G75/2,0)</f>
        <v>110</v>
      </c>
      <c r="H77" s="39">
        <f>ROUNDDOWN(H75/2,0)</f>
        <v>8460</v>
      </c>
      <c r="I77" s="44">
        <f>$C$200</f>
        <v>500</v>
      </c>
      <c r="J77" s="39">
        <f>ROUNDDOWN(J75/2,0)</f>
        <v>1790</v>
      </c>
      <c r="K77" s="39">
        <f>ROUNDDOWN(K75/2,0)</f>
        <v>6120</v>
      </c>
      <c r="L77" s="38">
        <f t="shared" si="27"/>
        <v>24165</v>
      </c>
      <c r="M77" s="38">
        <f>B122</f>
        <v>5884</v>
      </c>
      <c r="N77" s="40">
        <f t="shared" si="31"/>
        <v>30049</v>
      </c>
      <c r="O77" s="98">
        <v>4032</v>
      </c>
      <c r="P77" s="98">
        <f>L77+O77</f>
        <v>28197</v>
      </c>
    </row>
    <row r="78" spans="1:16" ht="15.6" x14ac:dyDescent="0.3">
      <c r="A78" s="66" t="s">
        <v>48</v>
      </c>
      <c r="B78" s="46" t="s">
        <v>89</v>
      </c>
      <c r="C78" s="33"/>
      <c r="D78" s="42">
        <v>11</v>
      </c>
      <c r="E78" s="35">
        <f>SUM(E79:E80)</f>
        <v>19848</v>
      </c>
      <c r="F78" s="35">
        <f>SUM(F79:F80)</f>
        <v>5964</v>
      </c>
      <c r="G78" s="35">
        <f>$E$104</f>
        <v>220</v>
      </c>
      <c r="H78" s="35">
        <f>D78*$E$105</f>
        <v>18612</v>
      </c>
      <c r="I78" s="35">
        <f>SUM(I79:I80)</f>
        <v>2173</v>
      </c>
      <c r="J78" s="35">
        <f>D78*$E$106</f>
        <v>3938</v>
      </c>
      <c r="K78" s="35">
        <f>(D78*$E$107)+($E$108*2)</f>
        <v>13443</v>
      </c>
      <c r="L78" s="35">
        <f t="shared" si="27"/>
        <v>64198</v>
      </c>
      <c r="M78" s="35">
        <f>SUM(M79:M80)</f>
        <v>17652</v>
      </c>
      <c r="N78" s="35">
        <f t="shared" si="31"/>
        <v>81850</v>
      </c>
      <c r="O78" s="79">
        <f>SUM(O79:O80)</f>
        <v>19848</v>
      </c>
      <c r="P78" s="79">
        <f>SUM(L78+O78)</f>
        <v>84046</v>
      </c>
    </row>
    <row r="79" spans="1:16" ht="16.8" x14ac:dyDescent="0.3">
      <c r="A79" s="17"/>
      <c r="B79" s="15" t="s">
        <v>21</v>
      </c>
      <c r="C79" s="36" t="s">
        <v>189</v>
      </c>
      <c r="D79" s="37" t="s">
        <v>22</v>
      </c>
      <c r="E79" s="38">
        <f>B117</f>
        <v>9924</v>
      </c>
      <c r="F79" s="44">
        <f>$B$156+$B$157+$B$158+$B$159+$B$160+$E$101</f>
        <v>2987</v>
      </c>
      <c r="G79" s="39">
        <f>ROUNDUP(G78/2,0)</f>
        <v>110</v>
      </c>
      <c r="H79" s="39">
        <f>ROUNDUP(H78/2,0)</f>
        <v>9306</v>
      </c>
      <c r="I79" s="44">
        <f>$B$206</f>
        <v>1087</v>
      </c>
      <c r="J79" s="39">
        <f>ROUNDUP(J78/2,0)</f>
        <v>1969</v>
      </c>
      <c r="K79" s="39">
        <f>ROUNDUP(K78/2,0)</f>
        <v>6722</v>
      </c>
      <c r="L79" s="44">
        <f t="shared" ref="L79:L86" si="32">SUM(E79:K79)</f>
        <v>32105</v>
      </c>
      <c r="M79" s="38">
        <f>B118</f>
        <v>8826</v>
      </c>
      <c r="N79" s="44">
        <f t="shared" si="31"/>
        <v>40931</v>
      </c>
      <c r="O79" s="98">
        <v>9924</v>
      </c>
      <c r="P79" s="98">
        <f>L79+O79</f>
        <v>42029</v>
      </c>
    </row>
    <row r="80" spans="1:16" ht="16.8" x14ac:dyDescent="0.3">
      <c r="A80" s="17"/>
      <c r="B80" s="15" t="s">
        <v>1</v>
      </c>
      <c r="C80" s="36" t="s">
        <v>178</v>
      </c>
      <c r="D80" s="37" t="s">
        <v>22</v>
      </c>
      <c r="E80" s="38">
        <f>B117</f>
        <v>9924</v>
      </c>
      <c r="F80" s="44">
        <f>$C$156+$C$157+$C$158+$C$159+$C$160+$E$102</f>
        <v>2977</v>
      </c>
      <c r="G80" s="39">
        <f>ROUNDDOWN(G78/2,0)</f>
        <v>110</v>
      </c>
      <c r="H80" s="39">
        <f>ROUNDDOWN(H78/2,0)</f>
        <v>9306</v>
      </c>
      <c r="I80" s="44">
        <f>$C$206</f>
        <v>1086</v>
      </c>
      <c r="J80" s="39">
        <f>ROUNDDOWN(J78/2,0)</f>
        <v>1969</v>
      </c>
      <c r="K80" s="39">
        <f>ROUNDDOWN(K78/2,0)</f>
        <v>6721</v>
      </c>
      <c r="L80" s="44">
        <f t="shared" si="32"/>
        <v>32093</v>
      </c>
      <c r="M80" s="38">
        <f>B118</f>
        <v>8826</v>
      </c>
      <c r="N80" s="44">
        <f t="shared" si="31"/>
        <v>40919</v>
      </c>
      <c r="O80" s="98">
        <v>9924</v>
      </c>
      <c r="P80" s="98">
        <f>L80+O80</f>
        <v>42017</v>
      </c>
    </row>
    <row r="81" spans="1:16" ht="15.6" x14ac:dyDescent="0.3">
      <c r="A81" s="66" t="s">
        <v>49</v>
      </c>
      <c r="B81" s="46" t="s">
        <v>90</v>
      </c>
      <c r="C81" s="33"/>
      <c r="D81" s="63">
        <v>11</v>
      </c>
      <c r="E81" s="35">
        <f>SUM(E82:E83)</f>
        <v>19848</v>
      </c>
      <c r="F81" s="35">
        <f>SUM(F82:F83)</f>
        <v>5964</v>
      </c>
      <c r="G81" s="35">
        <f>$E$104</f>
        <v>220</v>
      </c>
      <c r="H81" s="35">
        <f>D81*$E$105</f>
        <v>18612</v>
      </c>
      <c r="I81" s="35">
        <f>SUM(I82:I83)</f>
        <v>1450</v>
      </c>
      <c r="J81" s="35">
        <f>D81*$E$106</f>
        <v>3938</v>
      </c>
      <c r="K81" s="35">
        <f>(D81*$E$107)+($E$108*2)</f>
        <v>13443</v>
      </c>
      <c r="L81" s="35">
        <f t="shared" si="32"/>
        <v>63475</v>
      </c>
      <c r="M81" s="35">
        <f>SUM(M82:M83)</f>
        <v>17652</v>
      </c>
      <c r="N81" s="35">
        <f>SUM(N82:N83)</f>
        <v>81127</v>
      </c>
      <c r="O81" s="79">
        <f>SUM(O82:O83)</f>
        <v>19848</v>
      </c>
      <c r="P81" s="79">
        <f>SUM(L81+O81)</f>
        <v>83323</v>
      </c>
    </row>
    <row r="82" spans="1:16" ht="16.8" x14ac:dyDescent="0.3">
      <c r="A82" s="17"/>
      <c r="B82" s="15" t="s">
        <v>21</v>
      </c>
      <c r="C82" s="36" t="s">
        <v>190</v>
      </c>
      <c r="D82" s="37" t="s">
        <v>22</v>
      </c>
      <c r="E82" s="38">
        <f>B117</f>
        <v>9924</v>
      </c>
      <c r="F82" s="44">
        <f>$B$156+$B$157+$B$158+$B$159+$B$160+$E$101</f>
        <v>2987</v>
      </c>
      <c r="G82" s="39">
        <f>ROUNDUP(G81/2,0)</f>
        <v>110</v>
      </c>
      <c r="H82" s="39">
        <f>ROUNDUP(H81/2,0)</f>
        <v>9306</v>
      </c>
      <c r="I82" s="44">
        <f>$B$207</f>
        <v>725</v>
      </c>
      <c r="J82" s="39">
        <f>ROUNDUP(J81/2,0)</f>
        <v>1969</v>
      </c>
      <c r="K82" s="39">
        <f>ROUNDUP(K81/2,0)</f>
        <v>6722</v>
      </c>
      <c r="L82" s="44">
        <f t="shared" si="32"/>
        <v>31743</v>
      </c>
      <c r="M82" s="38">
        <f>B118</f>
        <v>8826</v>
      </c>
      <c r="N82" s="44">
        <f>SUM(L82:M82)</f>
        <v>40569</v>
      </c>
      <c r="O82" s="98">
        <v>9924</v>
      </c>
      <c r="P82" s="98">
        <f>L82+O82</f>
        <v>41667</v>
      </c>
    </row>
    <row r="83" spans="1:16" ht="16.8" x14ac:dyDescent="0.3">
      <c r="A83" s="17"/>
      <c r="B83" s="15" t="s">
        <v>1</v>
      </c>
      <c r="C83" s="36" t="s">
        <v>178</v>
      </c>
      <c r="D83" s="37" t="s">
        <v>22</v>
      </c>
      <c r="E83" s="38">
        <f>B117</f>
        <v>9924</v>
      </c>
      <c r="F83" s="44">
        <f>$C$156+$C$157+$C$158+$C$159+$C$160+$E$102</f>
        <v>2977</v>
      </c>
      <c r="G83" s="39">
        <f>ROUNDDOWN(G81/2,0)</f>
        <v>110</v>
      </c>
      <c r="H83" s="39">
        <f>ROUNDDOWN(H81/2,0)</f>
        <v>9306</v>
      </c>
      <c r="I83" s="44">
        <f>$C$207</f>
        <v>725</v>
      </c>
      <c r="J83" s="39">
        <f>ROUNDDOWN(J81/2,0)</f>
        <v>1969</v>
      </c>
      <c r="K83" s="39">
        <f>ROUNDDOWN(K81/2,0)</f>
        <v>6721</v>
      </c>
      <c r="L83" s="44">
        <f t="shared" si="32"/>
        <v>31732</v>
      </c>
      <c r="M83" s="38">
        <f>B118</f>
        <v>8826</v>
      </c>
      <c r="N83" s="44">
        <f>SUM(L83:M83)</f>
        <v>40558</v>
      </c>
      <c r="O83" s="98">
        <v>9924</v>
      </c>
      <c r="P83" s="98">
        <f>L83+O83</f>
        <v>41656</v>
      </c>
    </row>
    <row r="84" spans="1:16" ht="15.6" x14ac:dyDescent="0.3">
      <c r="A84" s="66" t="s">
        <v>50</v>
      </c>
      <c r="B84" s="46" t="s">
        <v>91</v>
      </c>
      <c r="C84" s="76"/>
      <c r="D84" s="63">
        <v>10</v>
      </c>
      <c r="E84" s="35">
        <f>SUM(E85:E86)</f>
        <v>19848</v>
      </c>
      <c r="F84" s="35">
        <f>SUM(F85:F86)</f>
        <v>5964</v>
      </c>
      <c r="G84" s="35">
        <f>$E$104</f>
        <v>220</v>
      </c>
      <c r="H84" s="35">
        <f>D84*$E$105</f>
        <v>16920</v>
      </c>
      <c r="I84" s="35">
        <f>SUM(I85:I86)</f>
        <v>1450</v>
      </c>
      <c r="J84" s="35">
        <f>D84*$E$106</f>
        <v>3580</v>
      </c>
      <c r="K84" s="35">
        <f>(D84*$E$107)+($E$108*2)</f>
        <v>12240</v>
      </c>
      <c r="L84" s="35">
        <f t="shared" si="32"/>
        <v>60222</v>
      </c>
      <c r="M84" s="35">
        <f>SUM(M85:M86)</f>
        <v>17652</v>
      </c>
      <c r="N84" s="35">
        <f>SUM(L84:M84)</f>
        <v>77874</v>
      </c>
      <c r="O84" s="79">
        <f>SUM(O85:O86)</f>
        <v>19848</v>
      </c>
      <c r="P84" s="79">
        <f>SUM(L84+O84)</f>
        <v>80070</v>
      </c>
    </row>
    <row r="85" spans="1:16" ht="16.8" x14ac:dyDescent="0.3">
      <c r="A85" s="17"/>
      <c r="B85" s="15" t="s">
        <v>21</v>
      </c>
      <c r="C85" s="36" t="s">
        <v>196</v>
      </c>
      <c r="D85" s="37" t="s">
        <v>22</v>
      </c>
      <c r="E85" s="38">
        <f>B117</f>
        <v>9924</v>
      </c>
      <c r="F85" s="44">
        <f>$B$156+$B$157+$B$158+$B$159+$B$160+$E$101</f>
        <v>2987</v>
      </c>
      <c r="G85" s="39">
        <f>ROUNDUP(G84/2,0)</f>
        <v>110</v>
      </c>
      <c r="H85" s="39">
        <f>ROUNDUP(H84/2,0)</f>
        <v>8460</v>
      </c>
      <c r="I85" s="44">
        <f>$B$207</f>
        <v>725</v>
      </c>
      <c r="J85" s="39">
        <f>ROUNDUP(J84/2,0)</f>
        <v>1790</v>
      </c>
      <c r="K85" s="39">
        <f>ROUNDUP(K84/2,0)</f>
        <v>6120</v>
      </c>
      <c r="L85" s="44">
        <f t="shared" si="32"/>
        <v>30116</v>
      </c>
      <c r="M85" s="38">
        <f>B118</f>
        <v>8826</v>
      </c>
      <c r="N85" s="44">
        <f>SUM(L85:M85)</f>
        <v>38942</v>
      </c>
      <c r="O85" s="98">
        <v>9924</v>
      </c>
      <c r="P85" s="98">
        <f t="shared" ref="P85:P93" si="33">L85+O85</f>
        <v>40040</v>
      </c>
    </row>
    <row r="86" spans="1:16" ht="16.8" x14ac:dyDescent="0.3">
      <c r="A86" s="17"/>
      <c r="B86" s="15" t="s">
        <v>1</v>
      </c>
      <c r="C86" s="36" t="s">
        <v>191</v>
      </c>
      <c r="D86" s="37" t="s">
        <v>22</v>
      </c>
      <c r="E86" s="38">
        <f>B117</f>
        <v>9924</v>
      </c>
      <c r="F86" s="44">
        <f>$C$156+$C$157+$C$158+$C$159+$C$160+$E$102</f>
        <v>2977</v>
      </c>
      <c r="G86" s="39">
        <f>ROUNDDOWN(G84/2,0)</f>
        <v>110</v>
      </c>
      <c r="H86" s="39">
        <f>ROUNDDOWN(H84/2,0)</f>
        <v>8460</v>
      </c>
      <c r="I86" s="44">
        <f>$C$207</f>
        <v>725</v>
      </c>
      <c r="J86" s="39">
        <f>ROUNDDOWN(J84/2,0)</f>
        <v>1790</v>
      </c>
      <c r="K86" s="39">
        <f>ROUNDDOWN(K84/2,0)</f>
        <v>6120</v>
      </c>
      <c r="L86" s="44">
        <f t="shared" si="32"/>
        <v>30106</v>
      </c>
      <c r="M86" s="38">
        <f>B118</f>
        <v>8826</v>
      </c>
      <c r="N86" s="44">
        <f>SUM(L86:M86)</f>
        <v>38932</v>
      </c>
      <c r="O86" s="98">
        <v>9924</v>
      </c>
      <c r="P86" s="98">
        <f t="shared" si="33"/>
        <v>40030</v>
      </c>
    </row>
    <row r="87" spans="1:16" ht="41.25" customHeight="1" x14ac:dyDescent="0.3">
      <c r="A87" s="66" t="s">
        <v>127</v>
      </c>
      <c r="B87" s="46" t="s">
        <v>153</v>
      </c>
      <c r="C87" s="33"/>
      <c r="D87" s="42">
        <v>6</v>
      </c>
      <c r="E87" s="35">
        <f>SUM(E88:E88)</f>
        <v>9924</v>
      </c>
      <c r="F87" s="35">
        <f>SUM(F88:F88)</f>
        <v>2977</v>
      </c>
      <c r="G87" s="35">
        <f>$E$104</f>
        <v>220</v>
      </c>
      <c r="H87" s="35">
        <f>D87*$E$105</f>
        <v>10152</v>
      </c>
      <c r="I87" s="35">
        <f>SUM(I88:I88)</f>
        <v>500</v>
      </c>
      <c r="J87" s="35">
        <f>D87*$E$106</f>
        <v>2148</v>
      </c>
      <c r="K87" s="35">
        <f>(D87*$E$107)+($E$108*2)</f>
        <v>7428</v>
      </c>
      <c r="L87" s="35">
        <f t="shared" ref="L87:L93" si="34">SUM(E87:K87)</f>
        <v>33349</v>
      </c>
      <c r="M87" s="35">
        <f>SUM(M88:M88)</f>
        <v>8826</v>
      </c>
      <c r="N87" s="35">
        <f>SUM(N88:N88)</f>
        <v>32201</v>
      </c>
      <c r="O87" s="79">
        <v>9924</v>
      </c>
      <c r="P87" s="79">
        <f t="shared" si="33"/>
        <v>43273</v>
      </c>
    </row>
    <row r="88" spans="1:16" ht="18" customHeight="1" x14ac:dyDescent="0.3">
      <c r="A88" s="17"/>
      <c r="B88" s="15" t="s">
        <v>1</v>
      </c>
      <c r="C88" s="36" t="s">
        <v>192</v>
      </c>
      <c r="D88" s="37" t="s">
        <v>22</v>
      </c>
      <c r="E88" s="38">
        <f>B125</f>
        <v>9924</v>
      </c>
      <c r="F88" s="44">
        <f>$C$156+$C$157+$C$158+$C$159+$C$160+$E$102</f>
        <v>2977</v>
      </c>
      <c r="G88" s="39">
        <f>ROUNDUP(G87/2,0)</f>
        <v>110</v>
      </c>
      <c r="H88" s="39">
        <f>ROUNDDOWN(H87/2,0)</f>
        <v>5076</v>
      </c>
      <c r="I88" s="44">
        <f>$C$200</f>
        <v>500</v>
      </c>
      <c r="J88" s="39">
        <f>ROUNDUP(J87/2,0)</f>
        <v>1074</v>
      </c>
      <c r="K88" s="39">
        <f>ROUNDUP(K87/2,0)</f>
        <v>3714</v>
      </c>
      <c r="L88" s="38">
        <f t="shared" si="34"/>
        <v>23375</v>
      </c>
      <c r="M88" s="38">
        <f>B126</f>
        <v>8826</v>
      </c>
      <c r="N88" s="40">
        <f>SUM(L88:M88)</f>
        <v>32201</v>
      </c>
      <c r="O88" s="98">
        <v>9924</v>
      </c>
      <c r="P88" s="98">
        <f t="shared" si="33"/>
        <v>33299</v>
      </c>
    </row>
    <row r="89" spans="1:16" ht="41.25" customHeight="1" x14ac:dyDescent="0.3">
      <c r="A89" s="66" t="s">
        <v>154</v>
      </c>
      <c r="B89" s="46" t="s">
        <v>155</v>
      </c>
      <c r="C89" s="33"/>
      <c r="D89" s="34" t="s">
        <v>32</v>
      </c>
      <c r="E89" s="35">
        <f>SUM(E90:E91)</f>
        <v>19848</v>
      </c>
      <c r="F89" s="35">
        <f>SUM(F90:F91)</f>
        <v>5964</v>
      </c>
      <c r="G89" s="35">
        <f>$E$104</f>
        <v>220</v>
      </c>
      <c r="H89" s="35">
        <f>D89*$E$105</f>
        <v>20304</v>
      </c>
      <c r="I89" s="35">
        <f>SUM(I90:I91)</f>
        <v>1000</v>
      </c>
      <c r="J89" s="35">
        <f>D89*$E$106</f>
        <v>4296</v>
      </c>
      <c r="K89" s="35">
        <f>(D89*$E$107)+($E$108*2)</f>
        <v>14646</v>
      </c>
      <c r="L89" s="35">
        <f t="shared" si="34"/>
        <v>66278</v>
      </c>
      <c r="M89" s="35">
        <f>SUM(M90:M91)</f>
        <v>17652</v>
      </c>
      <c r="N89" s="35">
        <f>SUM(N90:N91)</f>
        <v>83930</v>
      </c>
      <c r="O89" s="79">
        <v>19848</v>
      </c>
      <c r="P89" s="79">
        <f t="shared" si="33"/>
        <v>86126</v>
      </c>
    </row>
    <row r="90" spans="1:16" ht="16.8" x14ac:dyDescent="0.3">
      <c r="A90" s="17"/>
      <c r="B90" s="15" t="s">
        <v>21</v>
      </c>
      <c r="C90" s="36" t="s">
        <v>193</v>
      </c>
      <c r="D90" s="37" t="s">
        <v>22</v>
      </c>
      <c r="E90" s="38">
        <f>B125</f>
        <v>9924</v>
      </c>
      <c r="F90" s="44">
        <f>$B$156+$B$157+$B$158+$B$159+$B$160+$E$101</f>
        <v>2987</v>
      </c>
      <c r="G90" s="39">
        <f>ROUNDUP(G89/2,0)</f>
        <v>110</v>
      </c>
      <c r="H90" s="39">
        <f>ROUNDUP(H89/2,0)</f>
        <v>10152</v>
      </c>
      <c r="I90" s="44">
        <f>$B$200</f>
        <v>500</v>
      </c>
      <c r="J90" s="39">
        <f>ROUNDUP(J89/2,0)</f>
        <v>2148</v>
      </c>
      <c r="K90" s="39">
        <f>ROUNDUP(K89/2,0)</f>
        <v>7323</v>
      </c>
      <c r="L90" s="38">
        <f t="shared" si="34"/>
        <v>33144</v>
      </c>
      <c r="M90" s="38">
        <f>B126</f>
        <v>8826</v>
      </c>
      <c r="N90" s="40">
        <f>SUM(L90:M90)</f>
        <v>41970</v>
      </c>
      <c r="O90" s="98">
        <v>9924</v>
      </c>
      <c r="P90" s="98">
        <f t="shared" si="33"/>
        <v>43068</v>
      </c>
    </row>
    <row r="91" spans="1:16" ht="16.8" x14ac:dyDescent="0.3">
      <c r="A91" s="17"/>
      <c r="B91" s="15" t="s">
        <v>1</v>
      </c>
      <c r="C91" s="36" t="s">
        <v>182</v>
      </c>
      <c r="D91" s="37" t="s">
        <v>22</v>
      </c>
      <c r="E91" s="38">
        <f>B125</f>
        <v>9924</v>
      </c>
      <c r="F91" s="44">
        <f>$C$156+$C$157+$C$158+$C$159+$C$160+$E$102</f>
        <v>2977</v>
      </c>
      <c r="G91" s="39">
        <f>ROUNDDOWN(G89/2,0)</f>
        <v>110</v>
      </c>
      <c r="H91" s="39">
        <f>ROUNDDOWN(H89/2,0)</f>
        <v>10152</v>
      </c>
      <c r="I91" s="44">
        <f>$C$200</f>
        <v>500</v>
      </c>
      <c r="J91" s="39">
        <f>ROUNDDOWN(J89/2,0)</f>
        <v>2148</v>
      </c>
      <c r="K91" s="39">
        <f>ROUNDDOWN(K89/2,0)</f>
        <v>7323</v>
      </c>
      <c r="L91" s="38">
        <f t="shared" si="34"/>
        <v>33134</v>
      </c>
      <c r="M91" s="38">
        <f>B126</f>
        <v>8826</v>
      </c>
      <c r="N91" s="40">
        <f>SUM(L91:M91)</f>
        <v>41960</v>
      </c>
      <c r="O91" s="98">
        <v>9924</v>
      </c>
      <c r="P91" s="98">
        <f t="shared" si="33"/>
        <v>43058</v>
      </c>
    </row>
    <row r="92" spans="1:16" ht="15.6" x14ac:dyDescent="0.3">
      <c r="A92" s="66" t="s">
        <v>156</v>
      </c>
      <c r="B92" s="46" t="s">
        <v>157</v>
      </c>
      <c r="C92" s="33"/>
      <c r="D92" s="63">
        <v>6</v>
      </c>
      <c r="E92" s="35">
        <f>E93</f>
        <v>9924</v>
      </c>
      <c r="F92" s="35">
        <f>SUM(F93:F93)</f>
        <v>2987</v>
      </c>
      <c r="G92" s="35">
        <f>G93</f>
        <v>110</v>
      </c>
      <c r="H92" s="35">
        <f>H90</f>
        <v>10152</v>
      </c>
      <c r="I92" s="35">
        <f>SUM(I93:I93)</f>
        <v>500</v>
      </c>
      <c r="J92" s="35">
        <f>D92*$E$106</f>
        <v>2148</v>
      </c>
      <c r="K92" s="35">
        <f>K93</f>
        <v>7323</v>
      </c>
      <c r="L92" s="35">
        <f t="shared" si="34"/>
        <v>33144</v>
      </c>
      <c r="M92" s="35">
        <f>SUM(M93:M93)</f>
        <v>8826</v>
      </c>
      <c r="N92" s="35">
        <f>SUM(N93:N93)</f>
        <v>41970</v>
      </c>
      <c r="O92" s="79">
        <v>9924</v>
      </c>
      <c r="P92" s="79">
        <f t="shared" si="33"/>
        <v>43068</v>
      </c>
    </row>
    <row r="93" spans="1:16" ht="16.8" x14ac:dyDescent="0.3">
      <c r="A93" s="17"/>
      <c r="B93" s="15" t="s">
        <v>21</v>
      </c>
      <c r="C93" s="36" t="s">
        <v>194</v>
      </c>
      <c r="D93" s="37" t="s">
        <v>22</v>
      </c>
      <c r="E93" s="38">
        <f>B125</f>
        <v>9924</v>
      </c>
      <c r="F93" s="44">
        <f>$B$156+$B$157+$B$158+$B$159+$B$160+$E$101</f>
        <v>2987</v>
      </c>
      <c r="G93" s="39">
        <f>G90</f>
        <v>110</v>
      </c>
      <c r="H93" s="39">
        <f>H92</f>
        <v>10152</v>
      </c>
      <c r="I93" s="44">
        <f>$B$200</f>
        <v>500</v>
      </c>
      <c r="J93" s="43">
        <f>D92*$E$106</f>
        <v>2148</v>
      </c>
      <c r="K93" s="39">
        <f>K90</f>
        <v>7323</v>
      </c>
      <c r="L93" s="38">
        <f t="shared" si="34"/>
        <v>33144</v>
      </c>
      <c r="M93" s="38">
        <f>B126</f>
        <v>8826</v>
      </c>
      <c r="N93" s="40">
        <f>SUM(L93:M93)</f>
        <v>41970</v>
      </c>
      <c r="O93" s="98">
        <v>9924</v>
      </c>
      <c r="P93" s="98">
        <f t="shared" si="33"/>
        <v>43068</v>
      </c>
    </row>
    <row r="94" spans="1:16" ht="46.2" customHeight="1" x14ac:dyDescent="0.3">
      <c r="A94" s="128" t="s">
        <v>205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30"/>
    </row>
    <row r="95" spans="1:16" ht="27.6" customHeight="1" x14ac:dyDescent="0.3">
      <c r="A95" s="114" t="s">
        <v>206</v>
      </c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6"/>
    </row>
    <row r="96" spans="1:16" ht="29.25" customHeight="1" x14ac:dyDescent="0.3">
      <c r="A96" s="114" t="s">
        <v>207</v>
      </c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6"/>
    </row>
    <row r="97" spans="1:14" ht="27" customHeight="1" x14ac:dyDescent="0.3">
      <c r="A97" s="114" t="s">
        <v>208</v>
      </c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6"/>
    </row>
    <row r="98" spans="1:14" ht="34.5" customHeight="1" x14ac:dyDescent="0.3">
      <c r="A98" s="117" t="s">
        <v>209</v>
      </c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</row>
    <row r="99" spans="1:14" hidden="1" x14ac:dyDescent="0.3"/>
    <row r="100" spans="1:14" hidden="1" x14ac:dyDescent="0.3"/>
    <row r="101" spans="1:14" ht="18" hidden="1" customHeight="1" x14ac:dyDescent="0.3">
      <c r="A101" s="67" t="s">
        <v>69</v>
      </c>
      <c r="B101" s="81">
        <v>6013</v>
      </c>
      <c r="D101" s="28" t="s">
        <v>58</v>
      </c>
      <c r="E101" s="27">
        <v>2307</v>
      </c>
      <c r="H101" s="28"/>
      <c r="I101" s="27"/>
    </row>
    <row r="102" spans="1:14" ht="28.8" hidden="1" x14ac:dyDescent="0.3">
      <c r="A102" s="67" t="s">
        <v>70</v>
      </c>
      <c r="B102" s="27">
        <v>10272</v>
      </c>
      <c r="D102" s="28" t="s">
        <v>59</v>
      </c>
      <c r="E102" s="27">
        <v>2308</v>
      </c>
      <c r="H102" s="28"/>
      <c r="I102" s="27"/>
    </row>
    <row r="103" spans="1:14" ht="28.8" hidden="1" x14ac:dyDescent="0.3">
      <c r="A103" s="67" t="s">
        <v>71</v>
      </c>
      <c r="B103" s="27">
        <v>4428</v>
      </c>
      <c r="D103" s="28" t="s">
        <v>85</v>
      </c>
      <c r="E103" s="27">
        <v>80</v>
      </c>
      <c r="H103" s="28"/>
      <c r="I103" s="27"/>
    </row>
    <row r="104" spans="1:14" ht="28.8" hidden="1" x14ac:dyDescent="0.3">
      <c r="A104" s="67" t="s">
        <v>64</v>
      </c>
      <c r="B104" s="75">
        <v>2352</v>
      </c>
      <c r="D104" s="28" t="s">
        <v>86</v>
      </c>
      <c r="E104" s="27">
        <v>220</v>
      </c>
      <c r="H104" s="28"/>
      <c r="I104" s="27"/>
    </row>
    <row r="105" spans="1:14" ht="43.2" hidden="1" x14ac:dyDescent="0.3">
      <c r="A105" s="67" t="s">
        <v>65</v>
      </c>
      <c r="B105" s="27">
        <v>4428</v>
      </c>
      <c r="C105" s="28"/>
      <c r="D105" s="28" t="s">
        <v>60</v>
      </c>
      <c r="E105" s="72">
        <v>1692</v>
      </c>
      <c r="H105" s="28"/>
      <c r="I105" s="27"/>
      <c r="J105" s="28"/>
    </row>
    <row r="106" spans="1:14" ht="43.2" hidden="1" x14ac:dyDescent="0.3">
      <c r="A106" s="67" t="s">
        <v>68</v>
      </c>
      <c r="B106" s="27">
        <v>4428</v>
      </c>
      <c r="D106" s="28" t="s">
        <v>61</v>
      </c>
      <c r="E106" s="72">
        <v>358</v>
      </c>
      <c r="H106" s="28"/>
      <c r="I106" s="27"/>
    </row>
    <row r="107" spans="1:14" ht="43.2" hidden="1" x14ac:dyDescent="0.3">
      <c r="A107" s="67" t="s">
        <v>66</v>
      </c>
      <c r="B107" s="27">
        <v>2352</v>
      </c>
      <c r="D107" s="28" t="s">
        <v>62</v>
      </c>
      <c r="E107" s="72">
        <v>1203</v>
      </c>
      <c r="H107" s="28"/>
      <c r="I107" s="27"/>
    </row>
    <row r="108" spans="1:14" ht="43.2" hidden="1" x14ac:dyDescent="0.3">
      <c r="A108" s="67" t="s">
        <v>67</v>
      </c>
      <c r="B108" s="27">
        <v>2352</v>
      </c>
      <c r="D108" s="28" t="s">
        <v>63</v>
      </c>
      <c r="E108" s="27">
        <v>105</v>
      </c>
      <c r="H108" s="28"/>
      <c r="I108" s="27"/>
    </row>
    <row r="109" spans="1:14" ht="28.8" hidden="1" x14ac:dyDescent="0.3">
      <c r="A109" s="67" t="s">
        <v>73</v>
      </c>
      <c r="B109" s="27">
        <v>7500</v>
      </c>
      <c r="H109" s="28"/>
      <c r="I109" s="27"/>
    </row>
    <row r="110" spans="1:14" ht="28.8" hidden="1" x14ac:dyDescent="0.3">
      <c r="A110" s="67" t="s">
        <v>74</v>
      </c>
      <c r="B110" s="27">
        <v>1000</v>
      </c>
      <c r="H110" s="28"/>
      <c r="I110" s="27"/>
    </row>
    <row r="111" spans="1:14" ht="28.8" hidden="1" x14ac:dyDescent="0.3">
      <c r="A111" s="67" t="s">
        <v>75</v>
      </c>
      <c r="B111" s="72">
        <v>6616</v>
      </c>
      <c r="H111" s="28"/>
      <c r="I111" s="27"/>
    </row>
    <row r="112" spans="1:14" ht="43.2" hidden="1" x14ac:dyDescent="0.3">
      <c r="A112" s="67" t="s">
        <v>76</v>
      </c>
      <c r="B112" s="72">
        <v>8826</v>
      </c>
      <c r="H112" s="28"/>
      <c r="I112" s="27"/>
    </row>
    <row r="113" spans="1:9" ht="43.2" hidden="1" x14ac:dyDescent="0.3">
      <c r="A113" s="67" t="s">
        <v>77</v>
      </c>
      <c r="B113" s="72">
        <v>6616</v>
      </c>
      <c r="H113" s="28"/>
      <c r="I113" s="27"/>
    </row>
    <row r="114" spans="1:9" ht="28.8" hidden="1" x14ac:dyDescent="0.3">
      <c r="A114" s="67" t="s">
        <v>78</v>
      </c>
      <c r="B114" s="27">
        <v>4032</v>
      </c>
      <c r="H114" s="28"/>
      <c r="I114" s="27"/>
    </row>
    <row r="115" spans="1:9" ht="18" hidden="1" customHeight="1" x14ac:dyDescent="0.3">
      <c r="A115" s="67" t="s">
        <v>199</v>
      </c>
      <c r="B115" s="77">
        <v>6108</v>
      </c>
      <c r="H115" s="28"/>
    </row>
    <row r="116" spans="1:9" ht="43.2" hidden="1" x14ac:dyDescent="0.3">
      <c r="A116" s="67" t="s">
        <v>72</v>
      </c>
      <c r="B116" s="78">
        <v>10.333</v>
      </c>
      <c r="H116" s="28"/>
    </row>
    <row r="117" spans="1:9" ht="43.2" hidden="1" x14ac:dyDescent="0.3">
      <c r="A117" s="67" t="s">
        <v>163</v>
      </c>
      <c r="B117" s="27">
        <v>9924</v>
      </c>
      <c r="H117" s="28"/>
      <c r="I117" s="27"/>
    </row>
    <row r="118" spans="1:9" ht="43.2" hidden="1" x14ac:dyDescent="0.3">
      <c r="A118" s="67" t="s">
        <v>164</v>
      </c>
      <c r="B118" s="27">
        <v>8826</v>
      </c>
      <c r="H118" s="28"/>
      <c r="I118" s="27"/>
    </row>
    <row r="119" spans="1:9" ht="43.2" hidden="1" x14ac:dyDescent="0.3">
      <c r="A119" s="67" t="s">
        <v>79</v>
      </c>
      <c r="B119" s="72">
        <v>6616</v>
      </c>
      <c r="H119" s="28"/>
      <c r="I119" s="27"/>
    </row>
    <row r="120" spans="1:9" ht="55.5" hidden="1" customHeight="1" x14ac:dyDescent="0.3">
      <c r="A120" s="67" t="s">
        <v>83</v>
      </c>
      <c r="B120" s="74">
        <v>4410</v>
      </c>
      <c r="C120" s="28" t="s">
        <v>195</v>
      </c>
      <c r="D120" s="73">
        <v>2940</v>
      </c>
      <c r="H120" s="28"/>
      <c r="I120" s="27"/>
    </row>
    <row r="121" spans="1:9" ht="57" hidden="1" customHeight="1" x14ac:dyDescent="0.3">
      <c r="A121" s="67" t="s">
        <v>80</v>
      </c>
      <c r="B121" s="27">
        <v>5884</v>
      </c>
      <c r="H121" s="28"/>
      <c r="I121" s="27"/>
    </row>
    <row r="122" spans="1:9" ht="57.6" hidden="1" x14ac:dyDescent="0.3">
      <c r="A122" s="67" t="s">
        <v>84</v>
      </c>
      <c r="B122" s="72">
        <v>5884</v>
      </c>
      <c r="H122" s="28"/>
      <c r="I122" s="27"/>
    </row>
    <row r="123" spans="1:9" ht="28.8" hidden="1" x14ac:dyDescent="0.3">
      <c r="A123" s="67" t="s">
        <v>197</v>
      </c>
      <c r="B123" s="27">
        <v>9924</v>
      </c>
      <c r="H123" s="28"/>
      <c r="I123" s="27"/>
    </row>
    <row r="124" spans="1:9" ht="44.25" hidden="1" customHeight="1" x14ac:dyDescent="0.3">
      <c r="A124" s="67" t="s">
        <v>198</v>
      </c>
      <c r="B124" s="75">
        <v>2206.5</v>
      </c>
      <c r="H124" s="28"/>
      <c r="I124" s="27"/>
    </row>
    <row r="125" spans="1:9" ht="44.25" hidden="1" customHeight="1" x14ac:dyDescent="0.3">
      <c r="A125" s="67" t="s">
        <v>125</v>
      </c>
      <c r="B125" s="27">
        <v>9924</v>
      </c>
      <c r="H125" s="28"/>
      <c r="I125" s="27"/>
    </row>
    <row r="126" spans="1:9" ht="26.25" hidden="1" customHeight="1" x14ac:dyDescent="0.3">
      <c r="A126" s="67" t="s">
        <v>128</v>
      </c>
      <c r="B126" s="27">
        <v>8826</v>
      </c>
      <c r="H126" s="28"/>
      <c r="I126" s="27"/>
    </row>
    <row r="127" spans="1:9" ht="28.8" hidden="1" x14ac:dyDescent="0.3">
      <c r="A127" s="67" t="s">
        <v>81</v>
      </c>
      <c r="B127" s="27">
        <v>7500</v>
      </c>
    </row>
    <row r="128" spans="1:9" ht="40.5" hidden="1" customHeight="1" x14ac:dyDescent="0.3">
      <c r="A128" s="67" t="s">
        <v>82</v>
      </c>
      <c r="B128" s="27">
        <v>1000</v>
      </c>
    </row>
    <row r="129" spans="1:15" ht="28.8" hidden="1" x14ac:dyDescent="0.3">
      <c r="A129" s="54" t="s">
        <v>96</v>
      </c>
      <c r="B129" s="27" t="s">
        <v>103</v>
      </c>
      <c r="C129" t="s">
        <v>104</v>
      </c>
      <c r="D129" s="22" t="s">
        <v>101</v>
      </c>
      <c r="E129" s="22" t="s">
        <v>105</v>
      </c>
      <c r="F129" s="53" t="s">
        <v>106</v>
      </c>
      <c r="G129" t="s">
        <v>102</v>
      </c>
      <c r="M129"/>
      <c r="O129" s="90"/>
    </row>
    <row r="130" spans="1:15" ht="28.8" hidden="1" x14ac:dyDescent="0.3">
      <c r="A130" s="28" t="s">
        <v>92</v>
      </c>
      <c r="B130" s="27">
        <v>250</v>
      </c>
      <c r="C130" s="27">
        <v>249</v>
      </c>
      <c r="D130" s="51">
        <v>249</v>
      </c>
      <c r="E130" s="51">
        <v>167</v>
      </c>
      <c r="F130" s="51">
        <v>166</v>
      </c>
      <c r="G130" s="52">
        <v>166</v>
      </c>
      <c r="M130"/>
      <c r="O130" s="90"/>
    </row>
    <row r="131" spans="1:15" hidden="1" x14ac:dyDescent="0.3">
      <c r="A131" s="28" t="s">
        <v>93</v>
      </c>
      <c r="B131" s="27">
        <v>101</v>
      </c>
      <c r="C131" s="27">
        <v>100</v>
      </c>
      <c r="D131" s="51">
        <v>100</v>
      </c>
      <c r="E131" s="51"/>
      <c r="F131" s="51"/>
      <c r="G131" s="52">
        <v>0</v>
      </c>
      <c r="M131"/>
      <c r="O131" s="90"/>
    </row>
    <row r="132" spans="1:15" ht="28.8" hidden="1" x14ac:dyDescent="0.3">
      <c r="A132" s="28" t="s">
        <v>94</v>
      </c>
      <c r="B132" s="27">
        <v>25</v>
      </c>
      <c r="C132" s="27">
        <v>25</v>
      </c>
      <c r="D132" s="51">
        <v>0</v>
      </c>
      <c r="E132" s="51">
        <v>18</v>
      </c>
      <c r="F132" s="51">
        <v>18</v>
      </c>
      <c r="G132" s="52">
        <v>0</v>
      </c>
      <c r="M132"/>
      <c r="O132" s="90"/>
    </row>
    <row r="133" spans="1:15" hidden="1" x14ac:dyDescent="0.3">
      <c r="A133" t="s">
        <v>95</v>
      </c>
      <c r="B133" s="27">
        <v>80</v>
      </c>
      <c r="C133" s="27">
        <v>80</v>
      </c>
      <c r="D133" s="51">
        <v>80</v>
      </c>
      <c r="E133" s="51">
        <v>80</v>
      </c>
      <c r="F133" s="51">
        <v>80</v>
      </c>
      <c r="G133" s="52">
        <v>80</v>
      </c>
      <c r="M133"/>
      <c r="O133" s="90"/>
    </row>
    <row r="134" spans="1:15" hidden="1" x14ac:dyDescent="0.3">
      <c r="A134" t="s">
        <v>97</v>
      </c>
      <c r="B134" s="27">
        <v>202</v>
      </c>
      <c r="C134" s="27">
        <v>202</v>
      </c>
      <c r="D134" s="51">
        <v>202</v>
      </c>
      <c r="E134" s="51">
        <v>138</v>
      </c>
      <c r="F134" s="51">
        <v>138</v>
      </c>
      <c r="G134" s="52">
        <v>138</v>
      </c>
      <c r="M134"/>
      <c r="O134" s="90"/>
    </row>
    <row r="135" spans="1:15" ht="28.8" hidden="1" x14ac:dyDescent="0.3">
      <c r="A135" s="28" t="s">
        <v>98</v>
      </c>
      <c r="B135" s="27">
        <v>75</v>
      </c>
      <c r="C135" s="27">
        <v>75</v>
      </c>
      <c r="D135" s="51">
        <v>75</v>
      </c>
      <c r="E135" s="51">
        <v>36</v>
      </c>
      <c r="F135" s="51">
        <v>36</v>
      </c>
      <c r="G135" s="52">
        <v>36</v>
      </c>
      <c r="M135"/>
      <c r="O135" s="90"/>
    </row>
    <row r="136" spans="1:15" ht="28.8" hidden="1" x14ac:dyDescent="0.3">
      <c r="A136" s="28" t="s">
        <v>99</v>
      </c>
      <c r="B136" s="27">
        <v>10</v>
      </c>
      <c r="D136" s="51">
        <v>0</v>
      </c>
      <c r="E136" s="51">
        <v>10</v>
      </c>
      <c r="F136" s="51">
        <v>0</v>
      </c>
      <c r="G136" s="52">
        <v>0</v>
      </c>
      <c r="M136"/>
      <c r="O136" s="90"/>
    </row>
    <row r="137" spans="1:15" hidden="1" x14ac:dyDescent="0.3">
      <c r="A137" s="28" t="s">
        <v>100</v>
      </c>
      <c r="B137" s="27">
        <v>40</v>
      </c>
      <c r="C137" s="27">
        <v>40</v>
      </c>
      <c r="D137" s="51">
        <v>40</v>
      </c>
      <c r="E137" s="51">
        <v>30</v>
      </c>
      <c r="F137" s="51">
        <v>30</v>
      </c>
      <c r="G137" s="52">
        <v>30</v>
      </c>
      <c r="M137"/>
      <c r="O137" s="90"/>
    </row>
    <row r="138" spans="1:15" hidden="1" x14ac:dyDescent="0.3"/>
    <row r="139" spans="1:15" hidden="1" x14ac:dyDescent="0.3">
      <c r="A139" s="55" t="s">
        <v>107</v>
      </c>
      <c r="B139" s="27" t="s">
        <v>103</v>
      </c>
      <c r="C139" t="s">
        <v>104</v>
      </c>
    </row>
    <row r="140" spans="1:15" ht="28.8" hidden="1" x14ac:dyDescent="0.3">
      <c r="A140" s="28" t="s">
        <v>92</v>
      </c>
      <c r="B140" s="27">
        <v>425</v>
      </c>
      <c r="C140" s="56">
        <v>424</v>
      </c>
    </row>
    <row r="141" spans="1:15" hidden="1" x14ac:dyDescent="0.3">
      <c r="A141" s="28" t="s">
        <v>93</v>
      </c>
      <c r="B141" s="27">
        <v>100</v>
      </c>
      <c r="C141" s="56">
        <v>100</v>
      </c>
    </row>
    <row r="142" spans="1:15" ht="28.8" hidden="1" x14ac:dyDescent="0.3">
      <c r="A142" s="28" t="s">
        <v>94</v>
      </c>
      <c r="B142" s="27">
        <v>25</v>
      </c>
      <c r="C142" s="56">
        <v>25</v>
      </c>
    </row>
    <row r="143" spans="1:15" hidden="1" x14ac:dyDescent="0.3">
      <c r="A143" t="s">
        <v>95</v>
      </c>
      <c r="B143" s="27">
        <v>120</v>
      </c>
      <c r="C143" s="56">
        <v>120</v>
      </c>
    </row>
    <row r="144" spans="1:15" hidden="1" x14ac:dyDescent="0.3">
      <c r="A144" t="s">
        <v>97</v>
      </c>
      <c r="B144" s="27">
        <v>53</v>
      </c>
      <c r="C144" s="56">
        <v>53</v>
      </c>
    </row>
    <row r="145" spans="1:4" ht="28.8" hidden="1" x14ac:dyDescent="0.3">
      <c r="A145" s="28" t="s">
        <v>99</v>
      </c>
      <c r="B145" s="27">
        <v>10</v>
      </c>
      <c r="C145" s="56">
        <v>0</v>
      </c>
    </row>
    <row r="146" spans="1:4" hidden="1" x14ac:dyDescent="0.3"/>
    <row r="147" spans="1:4" hidden="1" x14ac:dyDescent="0.3">
      <c r="A147" s="55" t="s">
        <v>108</v>
      </c>
      <c r="B147" s="27" t="s">
        <v>103</v>
      </c>
      <c r="C147" t="s">
        <v>104</v>
      </c>
    </row>
    <row r="148" spans="1:4" ht="19.5" hidden="1" customHeight="1" x14ac:dyDescent="0.3">
      <c r="A148" s="28" t="s">
        <v>92</v>
      </c>
      <c r="B148" s="27">
        <v>425</v>
      </c>
      <c r="C148" s="56">
        <v>424</v>
      </c>
    </row>
    <row r="149" spans="1:4" hidden="1" x14ac:dyDescent="0.3">
      <c r="A149" s="28" t="s">
        <v>93</v>
      </c>
      <c r="B149" s="27">
        <v>100</v>
      </c>
      <c r="C149" s="56">
        <v>100</v>
      </c>
    </row>
    <row r="150" spans="1:4" ht="28.8" hidden="1" x14ac:dyDescent="0.3">
      <c r="A150" s="28" t="s">
        <v>94</v>
      </c>
      <c r="B150" s="27">
        <v>25</v>
      </c>
      <c r="C150" s="56">
        <v>25</v>
      </c>
    </row>
    <row r="151" spans="1:4" hidden="1" x14ac:dyDescent="0.3">
      <c r="A151" t="s">
        <v>95</v>
      </c>
      <c r="B151" s="27">
        <v>120</v>
      </c>
      <c r="C151" s="56">
        <v>120</v>
      </c>
    </row>
    <row r="152" spans="1:4" ht="28.8" hidden="1" x14ac:dyDescent="0.3">
      <c r="A152" s="28" t="s">
        <v>99</v>
      </c>
      <c r="B152" s="27">
        <v>10</v>
      </c>
      <c r="C152" s="56">
        <v>0</v>
      </c>
    </row>
    <row r="153" spans="1:4" hidden="1" x14ac:dyDescent="0.3"/>
    <row r="154" spans="1:4" hidden="1" x14ac:dyDescent="0.3"/>
    <row r="155" spans="1:4" ht="28.8" hidden="1" x14ac:dyDescent="0.3">
      <c r="A155" s="55" t="s">
        <v>129</v>
      </c>
      <c r="B155" s="27" t="s">
        <v>103</v>
      </c>
      <c r="C155" t="s">
        <v>104</v>
      </c>
      <c r="D155" s="22" t="s">
        <v>126</v>
      </c>
    </row>
    <row r="156" spans="1:4" ht="28.8" hidden="1" x14ac:dyDescent="0.3">
      <c r="A156" s="28" t="s">
        <v>92</v>
      </c>
      <c r="B156" s="27">
        <v>425</v>
      </c>
      <c r="C156" s="56">
        <v>424</v>
      </c>
      <c r="D156" s="22">
        <v>425</v>
      </c>
    </row>
    <row r="157" spans="1:4" hidden="1" x14ac:dyDescent="0.3">
      <c r="A157" s="28" t="s">
        <v>93</v>
      </c>
      <c r="B157" s="27">
        <v>100</v>
      </c>
      <c r="C157" s="56">
        <v>100</v>
      </c>
      <c r="D157" s="22">
        <v>0</v>
      </c>
    </row>
    <row r="158" spans="1:4" ht="28.8" hidden="1" x14ac:dyDescent="0.3">
      <c r="A158" s="28" t="s">
        <v>94</v>
      </c>
      <c r="B158" s="27">
        <v>25</v>
      </c>
      <c r="C158" s="56">
        <v>25</v>
      </c>
      <c r="D158" s="22">
        <v>0</v>
      </c>
    </row>
    <row r="159" spans="1:4" hidden="1" x14ac:dyDescent="0.3">
      <c r="A159" t="s">
        <v>95</v>
      </c>
      <c r="B159" s="27">
        <v>120</v>
      </c>
      <c r="C159" s="56">
        <v>120</v>
      </c>
      <c r="D159" s="22">
        <v>120</v>
      </c>
    </row>
    <row r="160" spans="1:4" ht="28.8" hidden="1" x14ac:dyDescent="0.3">
      <c r="A160" s="28" t="s">
        <v>99</v>
      </c>
      <c r="B160" s="27">
        <v>10</v>
      </c>
      <c r="C160" s="56">
        <v>0</v>
      </c>
      <c r="D160" s="22">
        <v>0</v>
      </c>
    </row>
    <row r="161" spans="1:4" hidden="1" x14ac:dyDescent="0.3">
      <c r="A161" s="28" t="s">
        <v>109</v>
      </c>
      <c r="B161" s="27">
        <v>150</v>
      </c>
      <c r="C161" s="56">
        <v>0</v>
      </c>
      <c r="D161" s="22">
        <v>0</v>
      </c>
    </row>
    <row r="162" spans="1:4" ht="28.8" hidden="1" x14ac:dyDescent="0.3">
      <c r="A162" s="28" t="s">
        <v>110</v>
      </c>
      <c r="B162" s="27">
        <v>75</v>
      </c>
      <c r="C162" s="56">
        <v>75</v>
      </c>
      <c r="D162" s="22">
        <v>0</v>
      </c>
    </row>
    <row r="163" spans="1:4" hidden="1" x14ac:dyDescent="0.3">
      <c r="A163" s="28" t="s">
        <v>159</v>
      </c>
      <c r="B163" s="27">
        <v>100</v>
      </c>
      <c r="C163" s="56">
        <v>100</v>
      </c>
    </row>
    <row r="164" spans="1:4" hidden="1" x14ac:dyDescent="0.3">
      <c r="A164" s="55" t="s">
        <v>111</v>
      </c>
      <c r="B164" s="27" t="s">
        <v>112</v>
      </c>
      <c r="C164" t="s">
        <v>113</v>
      </c>
      <c r="D164" s="22" t="s">
        <v>114</v>
      </c>
    </row>
    <row r="165" spans="1:4" hidden="1" x14ac:dyDescent="0.3">
      <c r="A165" s="28" t="s">
        <v>115</v>
      </c>
      <c r="B165" s="27">
        <v>250</v>
      </c>
      <c r="C165" s="56">
        <v>250</v>
      </c>
      <c r="D165" s="56">
        <v>250</v>
      </c>
    </row>
    <row r="166" spans="1:4" hidden="1" x14ac:dyDescent="0.3"/>
    <row r="167" spans="1:4" ht="28.8" hidden="1" x14ac:dyDescent="0.3">
      <c r="A167" s="55" t="s">
        <v>116</v>
      </c>
      <c r="B167" s="27" t="s">
        <v>117</v>
      </c>
      <c r="C167" t="s">
        <v>118</v>
      </c>
    </row>
    <row r="168" spans="1:4" hidden="1" x14ac:dyDescent="0.3">
      <c r="A168" s="28" t="s">
        <v>115</v>
      </c>
      <c r="B168" s="27">
        <v>506</v>
      </c>
      <c r="C168" s="56">
        <v>644</v>
      </c>
    </row>
    <row r="169" spans="1:4" ht="28.8" hidden="1" x14ac:dyDescent="0.3">
      <c r="A169" s="28" t="s">
        <v>99</v>
      </c>
      <c r="B169" s="27">
        <v>10</v>
      </c>
      <c r="C169" s="56">
        <v>0</v>
      </c>
    </row>
    <row r="170" spans="1:4" hidden="1" x14ac:dyDescent="0.3"/>
    <row r="171" spans="1:4" hidden="1" x14ac:dyDescent="0.3"/>
    <row r="172" spans="1:4" hidden="1" x14ac:dyDescent="0.3">
      <c r="A172" s="55" t="s">
        <v>119</v>
      </c>
      <c r="B172" s="27" t="s">
        <v>103</v>
      </c>
      <c r="C172" t="s">
        <v>104</v>
      </c>
    </row>
    <row r="173" spans="1:4" ht="28.8" hidden="1" x14ac:dyDescent="0.3">
      <c r="A173" s="28" t="s">
        <v>92</v>
      </c>
      <c r="B173" s="27">
        <v>425</v>
      </c>
      <c r="C173" s="56">
        <v>424</v>
      </c>
    </row>
    <row r="174" spans="1:4" ht="0.75" hidden="1" customHeight="1" x14ac:dyDescent="0.3">
      <c r="A174" s="28" t="s">
        <v>93</v>
      </c>
      <c r="B174" s="27">
        <v>100</v>
      </c>
      <c r="C174" s="56">
        <v>100</v>
      </c>
    </row>
    <row r="175" spans="1:4" ht="28.8" hidden="1" x14ac:dyDescent="0.3">
      <c r="A175" s="28" t="s">
        <v>94</v>
      </c>
      <c r="B175" s="27">
        <v>25</v>
      </c>
      <c r="C175" s="56">
        <v>25</v>
      </c>
    </row>
    <row r="176" spans="1:4" hidden="1" x14ac:dyDescent="0.3">
      <c r="A176" t="s">
        <v>95</v>
      </c>
      <c r="B176" s="27">
        <v>120</v>
      </c>
      <c r="C176" s="56">
        <v>120</v>
      </c>
    </row>
    <row r="177" spans="1:5" hidden="1" x14ac:dyDescent="0.3">
      <c r="A177" s="28" t="s">
        <v>120</v>
      </c>
      <c r="B177" s="27">
        <v>0</v>
      </c>
      <c r="C177" s="56">
        <v>0</v>
      </c>
    </row>
    <row r="178" spans="1:5" ht="28.8" hidden="1" x14ac:dyDescent="0.3">
      <c r="A178" s="28" t="s">
        <v>99</v>
      </c>
      <c r="B178" s="27">
        <v>10</v>
      </c>
      <c r="C178" s="56">
        <v>0</v>
      </c>
    </row>
    <row r="179" spans="1:5" hidden="1" x14ac:dyDescent="0.3">
      <c r="A179" s="28"/>
      <c r="B179" s="27"/>
      <c r="C179" s="56"/>
    </row>
    <row r="180" spans="1:5" ht="28.8" hidden="1" x14ac:dyDescent="0.3">
      <c r="A180" s="54" t="s">
        <v>121</v>
      </c>
      <c r="B180" s="27" t="s">
        <v>103</v>
      </c>
      <c r="C180" t="s">
        <v>104</v>
      </c>
      <c r="D180" s="22" t="s">
        <v>101</v>
      </c>
      <c r="E180" s="22" t="s">
        <v>122</v>
      </c>
    </row>
    <row r="181" spans="1:5" ht="28.8" hidden="1" x14ac:dyDescent="0.3">
      <c r="A181" s="28" t="s">
        <v>92</v>
      </c>
      <c r="B181" s="27">
        <v>443</v>
      </c>
      <c r="C181" s="27">
        <v>442</v>
      </c>
      <c r="D181" s="51">
        <v>254</v>
      </c>
      <c r="E181" s="51">
        <v>174</v>
      </c>
    </row>
    <row r="182" spans="1:5" hidden="1" x14ac:dyDescent="0.3">
      <c r="A182" s="28" t="s">
        <v>93</v>
      </c>
      <c r="B182" s="27">
        <v>101</v>
      </c>
      <c r="C182" s="27">
        <v>101</v>
      </c>
      <c r="D182" s="51">
        <v>61</v>
      </c>
      <c r="E182" s="51">
        <v>0</v>
      </c>
    </row>
    <row r="183" spans="1:5" ht="28.8" hidden="1" x14ac:dyDescent="0.3">
      <c r="A183" s="28" t="s">
        <v>94</v>
      </c>
      <c r="B183" s="27">
        <v>25</v>
      </c>
      <c r="C183" s="27">
        <v>25</v>
      </c>
      <c r="D183" s="51">
        <v>0</v>
      </c>
      <c r="E183" s="51">
        <v>0</v>
      </c>
    </row>
    <row r="184" spans="1:5" hidden="1" x14ac:dyDescent="0.3">
      <c r="A184" t="s">
        <v>95</v>
      </c>
      <c r="B184" s="27">
        <v>120</v>
      </c>
      <c r="C184" s="27">
        <v>120</v>
      </c>
      <c r="D184" s="51">
        <v>120</v>
      </c>
      <c r="E184" s="51">
        <v>84</v>
      </c>
    </row>
    <row r="185" spans="1:5" hidden="1" x14ac:dyDescent="0.3">
      <c r="A185" t="s">
        <v>97</v>
      </c>
      <c r="B185" s="27">
        <v>202</v>
      </c>
      <c r="C185" s="27">
        <v>202</v>
      </c>
      <c r="D185" s="51">
        <v>202</v>
      </c>
      <c r="E185" s="51">
        <v>138</v>
      </c>
    </row>
    <row r="186" spans="1:5" ht="28.8" hidden="1" x14ac:dyDescent="0.3">
      <c r="A186" s="28" t="s">
        <v>98</v>
      </c>
      <c r="B186" s="27">
        <v>75</v>
      </c>
      <c r="C186" s="27">
        <v>75</v>
      </c>
      <c r="D186" s="51">
        <v>75</v>
      </c>
      <c r="E186" s="51">
        <v>36</v>
      </c>
    </row>
    <row r="187" spans="1:5" ht="28.8" hidden="1" x14ac:dyDescent="0.3">
      <c r="A187" s="28" t="s">
        <v>99</v>
      </c>
      <c r="B187" s="27">
        <v>10</v>
      </c>
      <c r="D187" s="51">
        <v>0</v>
      </c>
      <c r="E187" s="51"/>
    </row>
    <row r="188" spans="1:5" hidden="1" x14ac:dyDescent="0.3">
      <c r="A188" s="28" t="s">
        <v>100</v>
      </c>
      <c r="B188" s="27">
        <v>40</v>
      </c>
      <c r="C188" s="27">
        <v>40</v>
      </c>
      <c r="D188" s="51">
        <v>40</v>
      </c>
      <c r="E188" s="51">
        <v>30</v>
      </c>
    </row>
    <row r="189" spans="1:5" hidden="1" x14ac:dyDescent="0.3"/>
    <row r="190" spans="1:5" hidden="1" x14ac:dyDescent="0.3">
      <c r="A190" s="54" t="s">
        <v>123</v>
      </c>
      <c r="B190" s="27" t="s">
        <v>103</v>
      </c>
      <c r="C190" t="s">
        <v>104</v>
      </c>
    </row>
    <row r="191" spans="1:5" ht="28.8" hidden="1" x14ac:dyDescent="0.3">
      <c r="A191" s="28" t="s">
        <v>92</v>
      </c>
      <c r="B191" s="27">
        <v>425</v>
      </c>
      <c r="C191" s="56">
        <v>424</v>
      </c>
      <c r="D191" s="51"/>
    </row>
    <row r="192" spans="1:5" hidden="1" x14ac:dyDescent="0.3">
      <c r="A192" s="28" t="s">
        <v>93</v>
      </c>
      <c r="B192" s="27">
        <v>100</v>
      </c>
      <c r="C192" s="27">
        <v>100</v>
      </c>
      <c r="D192" s="51"/>
    </row>
    <row r="193" spans="1:4" hidden="1" x14ac:dyDescent="0.3">
      <c r="A193" t="s">
        <v>95</v>
      </c>
      <c r="B193" s="27">
        <v>120</v>
      </c>
      <c r="C193" s="27">
        <v>120</v>
      </c>
      <c r="D193" s="51"/>
    </row>
    <row r="194" spans="1:4" hidden="1" x14ac:dyDescent="0.3">
      <c r="A194" t="s">
        <v>97</v>
      </c>
      <c r="B194" s="27">
        <v>202</v>
      </c>
      <c r="C194" s="27">
        <v>202</v>
      </c>
      <c r="D194" s="51"/>
    </row>
    <row r="195" spans="1:4" ht="15.75" hidden="1" customHeight="1" x14ac:dyDescent="0.3">
      <c r="A195" s="28" t="s">
        <v>98</v>
      </c>
      <c r="B195" s="27">
        <v>75</v>
      </c>
      <c r="C195" s="27">
        <v>75</v>
      </c>
      <c r="D195" s="51"/>
    </row>
    <row r="196" spans="1:4" hidden="1" x14ac:dyDescent="0.3">
      <c r="A196" s="28" t="s">
        <v>100</v>
      </c>
      <c r="B196" s="27">
        <v>40</v>
      </c>
      <c r="C196" s="27">
        <v>40</v>
      </c>
      <c r="D196" s="51"/>
    </row>
    <row r="197" spans="1:4" hidden="1" x14ac:dyDescent="0.3"/>
    <row r="198" spans="1:4" hidden="1" x14ac:dyDescent="0.3">
      <c r="A198" s="58" t="s">
        <v>130</v>
      </c>
      <c r="B198" s="58"/>
    </row>
    <row r="199" spans="1:4" hidden="1" x14ac:dyDescent="0.3">
      <c r="B199" t="s">
        <v>131</v>
      </c>
      <c r="C199" t="s">
        <v>132</v>
      </c>
      <c r="D199" s="22" t="s">
        <v>133</v>
      </c>
    </row>
    <row r="200" spans="1:4" hidden="1" x14ac:dyDescent="0.3">
      <c r="A200" s="62" t="s">
        <v>134</v>
      </c>
      <c r="B200" s="59">
        <v>500</v>
      </c>
      <c r="C200" s="60">
        <v>500</v>
      </c>
      <c r="D200" s="61">
        <v>500</v>
      </c>
    </row>
    <row r="201" spans="1:4" hidden="1" x14ac:dyDescent="0.3">
      <c r="A201" s="62" t="s">
        <v>135</v>
      </c>
      <c r="B201" s="59">
        <v>614</v>
      </c>
      <c r="C201" s="60">
        <v>82</v>
      </c>
      <c r="D201" s="61"/>
    </row>
    <row r="202" spans="1:4" hidden="1" x14ac:dyDescent="0.3">
      <c r="A202" s="62" t="s">
        <v>136</v>
      </c>
      <c r="B202" s="59">
        <v>250</v>
      </c>
      <c r="C202" s="60">
        <v>250</v>
      </c>
      <c r="D202" s="61"/>
    </row>
    <row r="203" spans="1:4" hidden="1" x14ac:dyDescent="0.3">
      <c r="A203" s="62" t="s">
        <v>137</v>
      </c>
      <c r="B203" s="59">
        <v>1235</v>
      </c>
      <c r="C203" s="60">
        <v>1235</v>
      </c>
      <c r="D203" s="61"/>
    </row>
    <row r="204" spans="1:4" hidden="1" x14ac:dyDescent="0.3">
      <c r="A204" s="62" t="s">
        <v>138</v>
      </c>
      <c r="B204" s="59">
        <v>422</v>
      </c>
      <c r="C204" s="60">
        <v>423</v>
      </c>
      <c r="D204" s="61"/>
    </row>
    <row r="205" spans="1:4" hidden="1" x14ac:dyDescent="0.3">
      <c r="A205" s="62" t="s">
        <v>139</v>
      </c>
      <c r="B205" s="59">
        <v>377</v>
      </c>
      <c r="C205" s="60">
        <v>377</v>
      </c>
    </row>
    <row r="206" spans="1:4" hidden="1" x14ac:dyDescent="0.3">
      <c r="A206" s="62" t="s">
        <v>140</v>
      </c>
      <c r="B206" s="59">
        <v>1087</v>
      </c>
      <c r="C206" s="60">
        <v>1086</v>
      </c>
    </row>
    <row r="207" spans="1:4" hidden="1" x14ac:dyDescent="0.3">
      <c r="A207" s="62" t="s">
        <v>141</v>
      </c>
      <c r="B207" s="59">
        <v>725</v>
      </c>
      <c r="C207" s="60">
        <v>725</v>
      </c>
      <c r="D207" s="22" t="s">
        <v>158</v>
      </c>
    </row>
    <row r="208" spans="1:4" hidden="1" x14ac:dyDescent="0.3"/>
  </sheetData>
  <mergeCells count="21">
    <mergeCell ref="A1:N1"/>
    <mergeCell ref="E2:H2"/>
    <mergeCell ref="I2:J2"/>
    <mergeCell ref="K2:L2"/>
    <mergeCell ref="E4:H4"/>
    <mergeCell ref="I4:J4"/>
    <mergeCell ref="K4:L4"/>
    <mergeCell ref="E6:H6"/>
    <mergeCell ref="I6:J6"/>
    <mergeCell ref="K6:L6"/>
    <mergeCell ref="E8:H8"/>
    <mergeCell ref="I8:J8"/>
    <mergeCell ref="K8:L8"/>
    <mergeCell ref="A97:N97"/>
    <mergeCell ref="A98:N98"/>
    <mergeCell ref="A9:N9"/>
    <mergeCell ref="A10:N10"/>
    <mergeCell ref="A11:N11"/>
    <mergeCell ref="A94:N94"/>
    <mergeCell ref="A95:N95"/>
    <mergeCell ref="A96:N96"/>
  </mergeCells>
  <pageMargins left="0.25" right="0.25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Profession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Maddox, Janice G</dc:creator>
  <cp:lastModifiedBy>Romagni, Elizabeth</cp:lastModifiedBy>
  <cp:lastPrinted>2026-06-16T13:06:06Z</cp:lastPrinted>
  <dcterms:created xsi:type="dcterms:W3CDTF">2020-04-17T01:24:13Z</dcterms:created>
  <dcterms:modified xsi:type="dcterms:W3CDTF">2026-06-26T15:45:40Z</dcterms:modified>
</cp:coreProperties>
</file>